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每日工作\001，发文\川财社【2021】139号，关于提前下达2022年计划生育服务中央和省级补助资金的通知（中央：205839万元，省级资金70233万元）\"/>
    </mc:Choice>
  </mc:AlternateContent>
  <bookViews>
    <workbookView xWindow="0" yWindow="0" windowWidth="28125" windowHeight="12540"/>
  </bookViews>
  <sheets>
    <sheet name="附件1" sheetId="5" r:id="rId1"/>
    <sheet name="基药" sheetId="3" state="hidden" r:id="rId2"/>
    <sheet name="人才" sheetId="4" state="hidden" r:id="rId3"/>
    <sheet name="计生" sheetId="6" state="hidden" r:id="rId4"/>
    <sheet name="公立医院综合改革2" sheetId="8" state="hidden" r:id="rId5"/>
  </sheets>
  <definedNames>
    <definedName name="_xlnm.Print_Titles" localSheetId="0">附件1!$4:$6</definedName>
  </definedNames>
  <calcPr calcId="152511" fullPrecision="0"/>
</workbook>
</file>

<file path=xl/calcChain.xml><?xml version="1.0" encoding="utf-8"?>
<calcChain xmlns="http://schemas.openxmlformats.org/spreadsheetml/2006/main">
  <c r="K8" i="5" l="1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7" i="5"/>
  <c r="L9" i="5" l="1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C30" i="5"/>
  <c r="D30" i="5"/>
  <c r="E30" i="5"/>
  <c r="F30" i="5"/>
  <c r="G30" i="5"/>
  <c r="H30" i="5"/>
  <c r="I30" i="5"/>
  <c r="B30" i="5"/>
  <c r="C8" i="5"/>
  <c r="C7" i="5" s="1"/>
  <c r="D8" i="5"/>
  <c r="L8" i="5" s="1"/>
  <c r="E8" i="5"/>
  <c r="E7" i="5" s="1"/>
  <c r="F8" i="5"/>
  <c r="F7" i="5" s="1"/>
  <c r="G8" i="5"/>
  <c r="G7" i="5" s="1"/>
  <c r="H8" i="5"/>
  <c r="H7" i="5" s="1"/>
  <c r="I8" i="5"/>
  <c r="I7" i="5" s="1"/>
  <c r="B8" i="5"/>
  <c r="L30" i="5" l="1"/>
  <c r="B7" i="5"/>
  <c r="D7" i="5"/>
  <c r="L7" i="5" s="1"/>
  <c r="E225" i="8"/>
  <c r="F225" i="8" s="1"/>
  <c r="E223" i="8"/>
  <c r="F223" i="8" s="1"/>
  <c r="E221" i="8"/>
  <c r="F221" i="8" s="1"/>
  <c r="E219" i="8"/>
  <c r="F219" i="8" s="1"/>
  <c r="E217" i="8"/>
  <c r="F217" i="8" s="1"/>
  <c r="E213" i="8"/>
  <c r="F213" i="8" s="1"/>
  <c r="E209" i="8"/>
  <c r="F209" i="8" s="1"/>
  <c r="E207" i="8"/>
  <c r="F207" i="8" s="1"/>
  <c r="E205" i="8"/>
  <c r="F205" i="8" s="1"/>
  <c r="E189" i="8"/>
  <c r="F189" i="8" s="1"/>
  <c r="E185" i="8"/>
  <c r="F185" i="8" s="1"/>
  <c r="E183" i="8"/>
  <c r="F183" i="8" s="1"/>
  <c r="E181" i="8"/>
  <c r="F181" i="8" s="1"/>
  <c r="E179" i="8"/>
  <c r="F179" i="8" s="1"/>
  <c r="E177" i="8"/>
  <c r="F177" i="8" s="1"/>
  <c r="E173" i="8"/>
  <c r="F173" i="8" s="1"/>
  <c r="E169" i="8"/>
  <c r="F169" i="8" s="1"/>
  <c r="E165" i="8"/>
  <c r="F165" i="8" s="1"/>
  <c r="E161" i="8"/>
  <c r="F161" i="8" s="1"/>
  <c r="E157" i="8"/>
  <c r="D156" i="8"/>
  <c r="C156" i="8"/>
  <c r="B156" i="8"/>
  <c r="F137" i="8"/>
  <c r="E137" i="8"/>
  <c r="E154" i="8" s="1"/>
  <c r="F154" i="8" s="1"/>
  <c r="D137" i="8"/>
  <c r="C137" i="8"/>
  <c r="B137" i="8"/>
  <c r="E136" i="8"/>
  <c r="F136" i="8" s="1"/>
  <c r="E134" i="8"/>
  <c r="F134" i="8" s="1"/>
  <c r="E132" i="8"/>
  <c r="F132" i="8" s="1"/>
  <c r="E130" i="8"/>
  <c r="F130" i="8" s="1"/>
  <c r="E128" i="8"/>
  <c r="F128" i="8" s="1"/>
  <c r="E126" i="8"/>
  <c r="F126" i="8" s="1"/>
  <c r="E124" i="8"/>
  <c r="F124" i="8" s="1"/>
  <c r="E122" i="8"/>
  <c r="F122" i="8" s="1"/>
  <c r="E120" i="8"/>
  <c r="F120" i="8" s="1"/>
  <c r="E118" i="8"/>
  <c r="F118" i="8" s="1"/>
  <c r="E117" i="8"/>
  <c r="E135" i="8" s="1"/>
  <c r="F135" i="8" s="1"/>
  <c r="D117" i="8"/>
  <c r="C117" i="8"/>
  <c r="B117" i="8"/>
  <c r="F102" i="8"/>
  <c r="E102" i="8"/>
  <c r="E115" i="8" s="1"/>
  <c r="F115" i="8" s="1"/>
  <c r="D102" i="8"/>
  <c r="C102" i="8"/>
  <c r="B102" i="8"/>
  <c r="E101" i="8"/>
  <c r="F101" i="8" s="1"/>
  <c r="E99" i="8"/>
  <c r="D99" i="8"/>
  <c r="C99" i="8"/>
  <c r="F99" i="8" s="1"/>
  <c r="B99" i="8"/>
  <c r="F95" i="8"/>
  <c r="E95" i="8"/>
  <c r="E98" i="8" s="1"/>
  <c r="F98" i="8" s="1"/>
  <c r="D95" i="8"/>
  <c r="E224" i="8" s="1"/>
  <c r="F224" i="8" s="1"/>
  <c r="C95" i="8"/>
  <c r="B95" i="8"/>
  <c r="E94" i="8"/>
  <c r="F94" i="8" s="1"/>
  <c r="E92" i="8"/>
  <c r="F92" i="8" s="1"/>
  <c r="E91" i="8"/>
  <c r="E220" i="8" s="1"/>
  <c r="F220" i="8" s="1"/>
  <c r="D91" i="8"/>
  <c r="C91" i="8"/>
  <c r="B91" i="8"/>
  <c r="F87" i="8"/>
  <c r="E87" i="8"/>
  <c r="D87" i="8"/>
  <c r="E215" i="8" s="1"/>
  <c r="F215" i="8" s="1"/>
  <c r="C87" i="8"/>
  <c r="B87" i="8"/>
  <c r="E85" i="8"/>
  <c r="F85" i="8" s="1"/>
  <c r="E83" i="8"/>
  <c r="D83" i="8"/>
  <c r="C83" i="8"/>
  <c r="F83" i="8" s="1"/>
  <c r="B83" i="8"/>
  <c r="F79" i="8"/>
  <c r="E79" i="8"/>
  <c r="E82" i="8" s="1"/>
  <c r="F82" i="8" s="1"/>
  <c r="D79" i="8"/>
  <c r="E206" i="8" s="1"/>
  <c r="F206" i="8" s="1"/>
  <c r="C79" i="8"/>
  <c r="B79" i="8"/>
  <c r="E74" i="8"/>
  <c r="D74" i="8"/>
  <c r="C74" i="8"/>
  <c r="B74" i="8"/>
  <c r="F69" i="8"/>
  <c r="E69" i="8"/>
  <c r="D69" i="8"/>
  <c r="C69" i="8"/>
  <c r="B69" i="8"/>
  <c r="E67" i="8"/>
  <c r="F67" i="8" s="1"/>
  <c r="E65" i="8"/>
  <c r="F65" i="8" s="1"/>
  <c r="E63" i="8"/>
  <c r="D63" i="8"/>
  <c r="C63" i="8"/>
  <c r="F63" i="8" s="1"/>
  <c r="B63" i="8"/>
  <c r="F59" i="8"/>
  <c r="E59" i="8"/>
  <c r="E62" i="8" s="1"/>
  <c r="F62" i="8" s="1"/>
  <c r="D59" i="8"/>
  <c r="E184" i="8" s="1"/>
  <c r="F184" i="8" s="1"/>
  <c r="C59" i="8"/>
  <c r="B59" i="8"/>
  <c r="E58" i="8"/>
  <c r="F58" i="8" s="1"/>
  <c r="E56" i="8"/>
  <c r="F56" i="8" s="1"/>
  <c r="E55" i="8"/>
  <c r="E180" i="8" s="1"/>
  <c r="F180" i="8" s="1"/>
  <c r="D55" i="8"/>
  <c r="C55" i="8"/>
  <c r="B55" i="8"/>
  <c r="F50" i="8"/>
  <c r="E50" i="8"/>
  <c r="D50" i="8"/>
  <c r="E51" i="8" s="1"/>
  <c r="F51" i="8" s="1"/>
  <c r="C50" i="8"/>
  <c r="B50" i="8"/>
  <c r="E48" i="8"/>
  <c r="F48" i="8" s="1"/>
  <c r="E46" i="8"/>
  <c r="F46" i="8" s="1"/>
  <c r="E45" i="8"/>
  <c r="D45" i="8"/>
  <c r="C45" i="8"/>
  <c r="F45" i="8" s="1"/>
  <c r="B45" i="8"/>
  <c r="F42" i="8"/>
  <c r="E42" i="8"/>
  <c r="E43" i="8" s="1"/>
  <c r="F43" i="8" s="1"/>
  <c r="D42" i="8"/>
  <c r="C42" i="8"/>
  <c r="B42" i="8"/>
  <c r="E41" i="8"/>
  <c r="F41" i="8" s="1"/>
  <c r="E39" i="8"/>
  <c r="F39" i="8" s="1"/>
  <c r="E38" i="8"/>
  <c r="F38" i="8" s="1"/>
  <c r="E37" i="8"/>
  <c r="F37" i="8" s="1"/>
  <c r="E36" i="8"/>
  <c r="E168" i="8" s="1"/>
  <c r="F168" i="8" s="1"/>
  <c r="D36" i="8"/>
  <c r="C36" i="8"/>
  <c r="F36" i="8" s="1"/>
  <c r="B36" i="8"/>
  <c r="F31" i="8"/>
  <c r="E31" i="8"/>
  <c r="E164" i="8" s="1"/>
  <c r="F164" i="8" s="1"/>
  <c r="D31" i="8"/>
  <c r="E163" i="8" s="1"/>
  <c r="F163" i="8" s="1"/>
  <c r="C31" i="8"/>
  <c r="B31" i="8"/>
  <c r="E30" i="8"/>
  <c r="F30" i="8" s="1"/>
  <c r="E29" i="8"/>
  <c r="F29" i="8" s="1"/>
  <c r="E28" i="8"/>
  <c r="F28" i="8" s="1"/>
  <c r="E27" i="8"/>
  <c r="D27" i="8"/>
  <c r="C27" i="8"/>
  <c r="F27" i="8" s="1"/>
  <c r="B27" i="8"/>
  <c r="F7" i="8"/>
  <c r="E7" i="8"/>
  <c r="D7" i="8"/>
  <c r="C7" i="8"/>
  <c r="B7" i="8"/>
  <c r="B6" i="8" s="1"/>
  <c r="B5" i="8" s="1"/>
  <c r="D6" i="8"/>
  <c r="D5" i="8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6" i="6" s="1"/>
  <c r="F8" i="6"/>
  <c r="E6" i="6"/>
  <c r="F5" i="6"/>
  <c r="E6" i="4"/>
  <c r="D6" i="4"/>
  <c r="C6" i="4"/>
  <c r="B6" i="4"/>
  <c r="E5" i="4"/>
  <c r="D5" i="4"/>
  <c r="C5" i="4"/>
  <c r="B5" i="4"/>
  <c r="H213" i="3"/>
  <c r="G213" i="3"/>
  <c r="C213" i="3"/>
  <c r="H212" i="3"/>
  <c r="G212" i="3"/>
  <c r="I212" i="3" s="1"/>
  <c r="C212" i="3"/>
  <c r="H211" i="3"/>
  <c r="G211" i="3"/>
  <c r="C211" i="3"/>
  <c r="H210" i="3"/>
  <c r="G210" i="3"/>
  <c r="I210" i="3" s="1"/>
  <c r="C210" i="3"/>
  <c r="H209" i="3"/>
  <c r="G209" i="3"/>
  <c r="C209" i="3"/>
  <c r="H208" i="3"/>
  <c r="G208" i="3"/>
  <c r="I208" i="3" s="1"/>
  <c r="C208" i="3"/>
  <c r="H207" i="3"/>
  <c r="G207" i="3"/>
  <c r="C207" i="3"/>
  <c r="H206" i="3"/>
  <c r="G206" i="3"/>
  <c r="I206" i="3" s="1"/>
  <c r="C206" i="3"/>
  <c r="H205" i="3"/>
  <c r="G205" i="3"/>
  <c r="C205" i="3"/>
  <c r="H204" i="3"/>
  <c r="G204" i="3"/>
  <c r="I204" i="3" s="1"/>
  <c r="C204" i="3"/>
  <c r="H203" i="3"/>
  <c r="G203" i="3"/>
  <c r="C203" i="3"/>
  <c r="H202" i="3"/>
  <c r="G202" i="3"/>
  <c r="I202" i="3" s="1"/>
  <c r="C202" i="3"/>
  <c r="H201" i="3"/>
  <c r="G201" i="3"/>
  <c r="C201" i="3"/>
  <c r="H200" i="3"/>
  <c r="G200" i="3"/>
  <c r="I200" i="3" s="1"/>
  <c r="C200" i="3"/>
  <c r="H199" i="3"/>
  <c r="G199" i="3"/>
  <c r="C199" i="3"/>
  <c r="H198" i="3"/>
  <c r="G198" i="3"/>
  <c r="I198" i="3" s="1"/>
  <c r="C198" i="3"/>
  <c r="H197" i="3"/>
  <c r="G197" i="3"/>
  <c r="C197" i="3"/>
  <c r="C141" i="3" s="1"/>
  <c r="H196" i="3"/>
  <c r="G196" i="3"/>
  <c r="I196" i="3" s="1"/>
  <c r="C196" i="3"/>
  <c r="H195" i="3"/>
  <c r="H141" i="3" s="1"/>
  <c r="G195" i="3"/>
  <c r="C195" i="3"/>
  <c r="H194" i="3"/>
  <c r="G194" i="3"/>
  <c r="I194" i="3" s="1"/>
  <c r="C194" i="3"/>
  <c r="H193" i="3"/>
  <c r="G193" i="3"/>
  <c r="I193" i="3" s="1"/>
  <c r="C193" i="3"/>
  <c r="H192" i="3"/>
  <c r="G192" i="3"/>
  <c r="I192" i="3" s="1"/>
  <c r="C192" i="3"/>
  <c r="H191" i="3"/>
  <c r="G191" i="3"/>
  <c r="I191" i="3" s="1"/>
  <c r="C191" i="3"/>
  <c r="H190" i="3"/>
  <c r="G190" i="3"/>
  <c r="I190" i="3" s="1"/>
  <c r="C190" i="3"/>
  <c r="H189" i="3"/>
  <c r="G189" i="3"/>
  <c r="I189" i="3" s="1"/>
  <c r="C189" i="3"/>
  <c r="H188" i="3"/>
  <c r="G188" i="3"/>
  <c r="I188" i="3" s="1"/>
  <c r="C188" i="3"/>
  <c r="H187" i="3"/>
  <c r="G187" i="3"/>
  <c r="I187" i="3" s="1"/>
  <c r="C187" i="3"/>
  <c r="H186" i="3"/>
  <c r="G186" i="3"/>
  <c r="I186" i="3" s="1"/>
  <c r="C186" i="3"/>
  <c r="H185" i="3"/>
  <c r="G185" i="3"/>
  <c r="I185" i="3" s="1"/>
  <c r="C185" i="3"/>
  <c r="H184" i="3"/>
  <c r="G184" i="3"/>
  <c r="I184" i="3" s="1"/>
  <c r="C184" i="3"/>
  <c r="H183" i="3"/>
  <c r="G183" i="3"/>
  <c r="I183" i="3" s="1"/>
  <c r="C183" i="3"/>
  <c r="H182" i="3"/>
  <c r="G182" i="3"/>
  <c r="I182" i="3" s="1"/>
  <c r="C182" i="3"/>
  <c r="H181" i="3"/>
  <c r="G181" i="3"/>
  <c r="I181" i="3" s="1"/>
  <c r="C181" i="3"/>
  <c r="H180" i="3"/>
  <c r="G180" i="3"/>
  <c r="I180" i="3" s="1"/>
  <c r="C180" i="3"/>
  <c r="H179" i="3"/>
  <c r="G179" i="3"/>
  <c r="I179" i="3" s="1"/>
  <c r="C179" i="3"/>
  <c r="H178" i="3"/>
  <c r="G178" i="3"/>
  <c r="I178" i="3" s="1"/>
  <c r="C178" i="3"/>
  <c r="H177" i="3"/>
  <c r="G177" i="3"/>
  <c r="I177" i="3" s="1"/>
  <c r="C177" i="3"/>
  <c r="H176" i="3"/>
  <c r="G176" i="3"/>
  <c r="I176" i="3" s="1"/>
  <c r="C176" i="3"/>
  <c r="H175" i="3"/>
  <c r="G175" i="3"/>
  <c r="I175" i="3" s="1"/>
  <c r="C175" i="3"/>
  <c r="H174" i="3"/>
  <c r="G174" i="3"/>
  <c r="I174" i="3" s="1"/>
  <c r="C174" i="3"/>
  <c r="H173" i="3"/>
  <c r="G173" i="3"/>
  <c r="I173" i="3" s="1"/>
  <c r="C173" i="3"/>
  <c r="H172" i="3"/>
  <c r="G172" i="3"/>
  <c r="I172" i="3" s="1"/>
  <c r="C172" i="3"/>
  <c r="H171" i="3"/>
  <c r="G171" i="3"/>
  <c r="I171" i="3" s="1"/>
  <c r="C171" i="3"/>
  <c r="H170" i="3"/>
  <c r="G170" i="3"/>
  <c r="I170" i="3" s="1"/>
  <c r="C170" i="3"/>
  <c r="H169" i="3"/>
  <c r="G169" i="3"/>
  <c r="I169" i="3" s="1"/>
  <c r="C169" i="3"/>
  <c r="H168" i="3"/>
  <c r="G168" i="3"/>
  <c r="I168" i="3" s="1"/>
  <c r="C168" i="3"/>
  <c r="H167" i="3"/>
  <c r="G167" i="3"/>
  <c r="I167" i="3" s="1"/>
  <c r="C167" i="3"/>
  <c r="H166" i="3"/>
  <c r="G166" i="3"/>
  <c r="I166" i="3" s="1"/>
  <c r="C166" i="3"/>
  <c r="H165" i="3"/>
  <c r="G165" i="3"/>
  <c r="I165" i="3" s="1"/>
  <c r="C165" i="3"/>
  <c r="H164" i="3"/>
  <c r="G164" i="3"/>
  <c r="I164" i="3" s="1"/>
  <c r="C164" i="3"/>
  <c r="H163" i="3"/>
  <c r="G163" i="3"/>
  <c r="I163" i="3" s="1"/>
  <c r="C163" i="3"/>
  <c r="H162" i="3"/>
  <c r="G162" i="3"/>
  <c r="I162" i="3" s="1"/>
  <c r="C162" i="3"/>
  <c r="H161" i="3"/>
  <c r="G161" i="3"/>
  <c r="I161" i="3" s="1"/>
  <c r="C161" i="3"/>
  <c r="H160" i="3"/>
  <c r="G160" i="3"/>
  <c r="I160" i="3" s="1"/>
  <c r="C160" i="3"/>
  <c r="H159" i="3"/>
  <c r="G159" i="3"/>
  <c r="I159" i="3" s="1"/>
  <c r="C159" i="3"/>
  <c r="H158" i="3"/>
  <c r="G158" i="3"/>
  <c r="I158" i="3" s="1"/>
  <c r="C158" i="3"/>
  <c r="H157" i="3"/>
  <c r="G157" i="3"/>
  <c r="I157" i="3" s="1"/>
  <c r="C157" i="3"/>
  <c r="H156" i="3"/>
  <c r="G156" i="3"/>
  <c r="I156" i="3" s="1"/>
  <c r="C156" i="3"/>
  <c r="H155" i="3"/>
  <c r="G155" i="3"/>
  <c r="I155" i="3" s="1"/>
  <c r="C155" i="3"/>
  <c r="H154" i="3"/>
  <c r="G154" i="3"/>
  <c r="I154" i="3" s="1"/>
  <c r="C154" i="3"/>
  <c r="H153" i="3"/>
  <c r="G153" i="3"/>
  <c r="I153" i="3" s="1"/>
  <c r="C153" i="3"/>
  <c r="H152" i="3"/>
  <c r="G152" i="3"/>
  <c r="I152" i="3" s="1"/>
  <c r="C152" i="3"/>
  <c r="H151" i="3"/>
  <c r="G151" i="3"/>
  <c r="I151" i="3" s="1"/>
  <c r="C151" i="3"/>
  <c r="H150" i="3"/>
  <c r="G150" i="3"/>
  <c r="I150" i="3" s="1"/>
  <c r="C150" i="3"/>
  <c r="H149" i="3"/>
  <c r="G149" i="3"/>
  <c r="I149" i="3" s="1"/>
  <c r="C149" i="3"/>
  <c r="H148" i="3"/>
  <c r="G148" i="3"/>
  <c r="I148" i="3" s="1"/>
  <c r="C148" i="3"/>
  <c r="H147" i="3"/>
  <c r="G147" i="3"/>
  <c r="I147" i="3" s="1"/>
  <c r="C147" i="3"/>
  <c r="H146" i="3"/>
  <c r="G146" i="3"/>
  <c r="I146" i="3" s="1"/>
  <c r="C146" i="3"/>
  <c r="H145" i="3"/>
  <c r="G145" i="3"/>
  <c r="I145" i="3" s="1"/>
  <c r="C145" i="3"/>
  <c r="H144" i="3"/>
  <c r="G144" i="3"/>
  <c r="I144" i="3" s="1"/>
  <c r="C144" i="3"/>
  <c r="H143" i="3"/>
  <c r="G143" i="3"/>
  <c r="I143" i="3" s="1"/>
  <c r="C143" i="3"/>
  <c r="H142" i="3"/>
  <c r="G142" i="3"/>
  <c r="I142" i="3" s="1"/>
  <c r="C142" i="3"/>
  <c r="F141" i="3"/>
  <c r="B141" i="3"/>
  <c r="I140" i="3"/>
  <c r="H140" i="3"/>
  <c r="G140" i="3"/>
  <c r="C140" i="3"/>
  <c r="I139" i="3"/>
  <c r="H139" i="3"/>
  <c r="G139" i="3"/>
  <c r="C139" i="3"/>
  <c r="I138" i="3"/>
  <c r="H138" i="3"/>
  <c r="G138" i="3"/>
  <c r="C138" i="3"/>
  <c r="I137" i="3"/>
  <c r="H137" i="3"/>
  <c r="G137" i="3"/>
  <c r="C137" i="3"/>
  <c r="I136" i="3"/>
  <c r="H136" i="3"/>
  <c r="G136" i="3"/>
  <c r="C136" i="3"/>
  <c r="I135" i="3"/>
  <c r="H135" i="3"/>
  <c r="G135" i="3"/>
  <c r="C135" i="3"/>
  <c r="I134" i="3"/>
  <c r="H134" i="3"/>
  <c r="G134" i="3"/>
  <c r="C134" i="3"/>
  <c r="I133" i="3"/>
  <c r="H133" i="3"/>
  <c r="G133" i="3"/>
  <c r="C133" i="3"/>
  <c r="I132" i="3"/>
  <c r="H132" i="3"/>
  <c r="G132" i="3"/>
  <c r="C132" i="3"/>
  <c r="I131" i="3"/>
  <c r="H131" i="3"/>
  <c r="G131" i="3"/>
  <c r="C131" i="3"/>
  <c r="I130" i="3"/>
  <c r="H130" i="3"/>
  <c r="G130" i="3"/>
  <c r="C130" i="3"/>
  <c r="I129" i="3"/>
  <c r="H129" i="3"/>
  <c r="G129" i="3"/>
  <c r="C129" i="3"/>
  <c r="I128" i="3"/>
  <c r="H128" i="3"/>
  <c r="G128" i="3"/>
  <c r="C128" i="3"/>
  <c r="I127" i="3"/>
  <c r="H127" i="3"/>
  <c r="G127" i="3"/>
  <c r="C127" i="3"/>
  <c r="I126" i="3"/>
  <c r="H126" i="3"/>
  <c r="G126" i="3"/>
  <c r="C126" i="3"/>
  <c r="I125" i="3"/>
  <c r="H125" i="3"/>
  <c r="G125" i="3"/>
  <c r="C125" i="3"/>
  <c r="I124" i="3"/>
  <c r="H124" i="3"/>
  <c r="G124" i="3"/>
  <c r="C124" i="3"/>
  <c r="I123" i="3"/>
  <c r="H123" i="3"/>
  <c r="G123" i="3"/>
  <c r="C123" i="3"/>
  <c r="B123" i="3"/>
  <c r="H122" i="3"/>
  <c r="G122" i="3"/>
  <c r="I122" i="3" s="1"/>
  <c r="C122" i="3"/>
  <c r="H121" i="3"/>
  <c r="G121" i="3"/>
  <c r="I121" i="3" s="1"/>
  <c r="C121" i="3"/>
  <c r="H120" i="3"/>
  <c r="G120" i="3"/>
  <c r="I120" i="3" s="1"/>
  <c r="C120" i="3"/>
  <c r="H119" i="3"/>
  <c r="G119" i="3"/>
  <c r="I119" i="3" s="1"/>
  <c r="C119" i="3"/>
  <c r="H118" i="3"/>
  <c r="G118" i="3"/>
  <c r="I118" i="3" s="1"/>
  <c r="C118" i="3"/>
  <c r="H117" i="3"/>
  <c r="G117" i="3"/>
  <c r="I117" i="3" s="1"/>
  <c r="C117" i="3"/>
  <c r="H116" i="3"/>
  <c r="G116" i="3"/>
  <c r="I116" i="3" s="1"/>
  <c r="C116" i="3"/>
  <c r="H115" i="3"/>
  <c r="G115" i="3"/>
  <c r="I115" i="3" s="1"/>
  <c r="C115" i="3"/>
  <c r="H114" i="3"/>
  <c r="G114" i="3"/>
  <c r="I114" i="3" s="1"/>
  <c r="C114" i="3"/>
  <c r="H113" i="3"/>
  <c r="G113" i="3"/>
  <c r="I113" i="3" s="1"/>
  <c r="C113" i="3"/>
  <c r="H112" i="3"/>
  <c r="G112" i="3"/>
  <c r="I112" i="3" s="1"/>
  <c r="C112" i="3"/>
  <c r="H111" i="3"/>
  <c r="G111" i="3"/>
  <c r="I111" i="3" s="1"/>
  <c r="C111" i="3"/>
  <c r="H110" i="3"/>
  <c r="G110" i="3"/>
  <c r="I110" i="3" s="1"/>
  <c r="C110" i="3"/>
  <c r="H109" i="3"/>
  <c r="G109" i="3"/>
  <c r="I109" i="3" s="1"/>
  <c r="C109" i="3"/>
  <c r="H108" i="3"/>
  <c r="G108" i="3"/>
  <c r="I108" i="3" s="1"/>
  <c r="C108" i="3"/>
  <c r="H107" i="3"/>
  <c r="G107" i="3"/>
  <c r="I107" i="3" s="1"/>
  <c r="C107" i="3"/>
  <c r="H106" i="3"/>
  <c r="G106" i="3"/>
  <c r="I106" i="3" s="1"/>
  <c r="C106" i="3"/>
  <c r="H105" i="3"/>
  <c r="G105" i="3"/>
  <c r="I105" i="3" s="1"/>
  <c r="C105" i="3"/>
  <c r="C104" i="3" s="1"/>
  <c r="H104" i="3"/>
  <c r="G104" i="3"/>
  <c r="B104" i="3"/>
  <c r="H103" i="3"/>
  <c r="G103" i="3"/>
  <c r="I103" i="3" s="1"/>
  <c r="C103" i="3"/>
  <c r="H102" i="3"/>
  <c r="G102" i="3"/>
  <c r="I102" i="3" s="1"/>
  <c r="C102" i="3"/>
  <c r="H101" i="3"/>
  <c r="G101" i="3"/>
  <c r="I101" i="3" s="1"/>
  <c r="C101" i="3"/>
  <c r="H100" i="3"/>
  <c r="G100" i="3"/>
  <c r="I100" i="3" s="1"/>
  <c r="C100" i="3"/>
  <c r="H99" i="3"/>
  <c r="G99" i="3"/>
  <c r="I99" i="3" s="1"/>
  <c r="C99" i="3"/>
  <c r="H98" i="3"/>
  <c r="G98" i="3"/>
  <c r="I98" i="3" s="1"/>
  <c r="C98" i="3"/>
  <c r="H97" i="3"/>
  <c r="G97" i="3"/>
  <c r="I97" i="3" s="1"/>
  <c r="C97" i="3"/>
  <c r="H96" i="3"/>
  <c r="G96" i="3"/>
  <c r="I96" i="3" s="1"/>
  <c r="C96" i="3"/>
  <c r="H95" i="3"/>
  <c r="G95" i="3"/>
  <c r="I95" i="3" s="1"/>
  <c r="C95" i="3"/>
  <c r="H94" i="3"/>
  <c r="G94" i="3"/>
  <c r="I94" i="3" s="1"/>
  <c r="I90" i="3" s="1"/>
  <c r="C94" i="3"/>
  <c r="H93" i="3"/>
  <c r="G93" i="3"/>
  <c r="I93" i="3" s="1"/>
  <c r="C93" i="3"/>
  <c r="H92" i="3"/>
  <c r="G92" i="3"/>
  <c r="I92" i="3" s="1"/>
  <c r="C92" i="3"/>
  <c r="I91" i="3"/>
  <c r="H91" i="3"/>
  <c r="G91" i="3"/>
  <c r="C91" i="3"/>
  <c r="H90" i="3"/>
  <c r="C90" i="3"/>
  <c r="B90" i="3"/>
  <c r="H89" i="3"/>
  <c r="I89" i="3" s="1"/>
  <c r="I88" i="3" s="1"/>
  <c r="G89" i="3"/>
  <c r="C89" i="3"/>
  <c r="C88" i="3" s="1"/>
  <c r="H88" i="3"/>
  <c r="G88" i="3"/>
  <c r="B88" i="3"/>
  <c r="I87" i="3"/>
  <c r="H87" i="3"/>
  <c r="G87" i="3"/>
  <c r="C87" i="3"/>
  <c r="I86" i="3"/>
  <c r="H86" i="3"/>
  <c r="G86" i="3"/>
  <c r="C86" i="3"/>
  <c r="I85" i="3"/>
  <c r="H85" i="3"/>
  <c r="G85" i="3"/>
  <c r="C85" i="3"/>
  <c r="B85" i="3"/>
  <c r="H84" i="3"/>
  <c r="G84" i="3"/>
  <c r="C84" i="3"/>
  <c r="C82" i="3" s="1"/>
  <c r="H83" i="3"/>
  <c r="H82" i="3" s="1"/>
  <c r="G83" i="3"/>
  <c r="C83" i="3"/>
  <c r="G82" i="3"/>
  <c r="B82" i="3"/>
  <c r="I81" i="3"/>
  <c r="H81" i="3"/>
  <c r="G81" i="3"/>
  <c r="C81" i="3"/>
  <c r="I80" i="3"/>
  <c r="H80" i="3"/>
  <c r="G80" i="3"/>
  <c r="C80" i="3"/>
  <c r="I79" i="3"/>
  <c r="H79" i="3"/>
  <c r="G79" i="3"/>
  <c r="C79" i="3"/>
  <c r="B79" i="3"/>
  <c r="H78" i="3"/>
  <c r="I78" i="3" s="1"/>
  <c r="G78" i="3"/>
  <c r="C78" i="3"/>
  <c r="H77" i="3"/>
  <c r="I77" i="3" s="1"/>
  <c r="G77" i="3"/>
  <c r="C77" i="3"/>
  <c r="G76" i="3"/>
  <c r="C76" i="3"/>
  <c r="B76" i="3"/>
  <c r="H75" i="3"/>
  <c r="G75" i="3"/>
  <c r="I75" i="3" s="1"/>
  <c r="C75" i="3"/>
  <c r="H74" i="3"/>
  <c r="G74" i="3"/>
  <c r="I74" i="3" s="1"/>
  <c r="C74" i="3"/>
  <c r="H73" i="3"/>
  <c r="C73" i="3"/>
  <c r="B73" i="3"/>
  <c r="H72" i="3"/>
  <c r="G72" i="3"/>
  <c r="I72" i="3" s="1"/>
  <c r="C72" i="3"/>
  <c r="H71" i="3"/>
  <c r="G71" i="3"/>
  <c r="I71" i="3" s="1"/>
  <c r="C71" i="3"/>
  <c r="H70" i="3"/>
  <c r="G70" i="3"/>
  <c r="C70" i="3"/>
  <c r="C69" i="3" s="1"/>
  <c r="H69" i="3"/>
  <c r="G69" i="3"/>
  <c r="B69" i="3"/>
  <c r="I68" i="3"/>
  <c r="H68" i="3"/>
  <c r="G68" i="3"/>
  <c r="C68" i="3"/>
  <c r="I67" i="3"/>
  <c r="H67" i="3"/>
  <c r="G67" i="3"/>
  <c r="C67" i="3"/>
  <c r="I66" i="3"/>
  <c r="H66" i="3"/>
  <c r="G66" i="3"/>
  <c r="C66" i="3"/>
  <c r="I65" i="3"/>
  <c r="H65" i="3"/>
  <c r="G65" i="3"/>
  <c r="C65" i="3"/>
  <c r="B65" i="3"/>
  <c r="H64" i="3"/>
  <c r="I64" i="3" s="1"/>
  <c r="G64" i="3"/>
  <c r="C64" i="3"/>
  <c r="H63" i="3"/>
  <c r="I63" i="3" s="1"/>
  <c r="G63" i="3"/>
  <c r="C63" i="3"/>
  <c r="H62" i="3"/>
  <c r="I62" i="3" s="1"/>
  <c r="G62" i="3"/>
  <c r="C62" i="3"/>
  <c r="H61" i="3"/>
  <c r="I61" i="3" s="1"/>
  <c r="G61" i="3"/>
  <c r="C61" i="3"/>
  <c r="C60" i="3" s="1"/>
  <c r="G60" i="3"/>
  <c r="B60" i="3"/>
  <c r="H59" i="3"/>
  <c r="G59" i="3"/>
  <c r="I59" i="3" s="1"/>
  <c r="C59" i="3"/>
  <c r="H58" i="3"/>
  <c r="G58" i="3"/>
  <c r="I58" i="3" s="1"/>
  <c r="C58" i="3"/>
  <c r="H57" i="3"/>
  <c r="G57" i="3"/>
  <c r="C57" i="3"/>
  <c r="B57" i="3"/>
  <c r="H56" i="3"/>
  <c r="G56" i="3"/>
  <c r="I56" i="3" s="1"/>
  <c r="C56" i="3"/>
  <c r="H55" i="3"/>
  <c r="G55" i="3"/>
  <c r="C55" i="3"/>
  <c r="C54" i="3" s="1"/>
  <c r="H54" i="3"/>
  <c r="G54" i="3"/>
  <c r="B54" i="3"/>
  <c r="I53" i="3"/>
  <c r="H53" i="3"/>
  <c r="G53" i="3"/>
  <c r="C53" i="3"/>
  <c r="I52" i="3"/>
  <c r="H52" i="3"/>
  <c r="G52" i="3"/>
  <c r="C52" i="3"/>
  <c r="I51" i="3"/>
  <c r="I50" i="3" s="1"/>
  <c r="H51" i="3"/>
  <c r="G51" i="3"/>
  <c r="C51" i="3"/>
  <c r="H50" i="3"/>
  <c r="G50" i="3"/>
  <c r="C50" i="3"/>
  <c r="B50" i="3"/>
  <c r="H49" i="3"/>
  <c r="I49" i="3" s="1"/>
  <c r="G49" i="3"/>
  <c r="C49" i="3"/>
  <c r="H48" i="3"/>
  <c r="I48" i="3" s="1"/>
  <c r="G48" i="3"/>
  <c r="C48" i="3"/>
  <c r="H47" i="3"/>
  <c r="I47" i="3" s="1"/>
  <c r="G47" i="3"/>
  <c r="C47" i="3"/>
  <c r="G46" i="3"/>
  <c r="C46" i="3"/>
  <c r="B46" i="3"/>
  <c r="H45" i="3"/>
  <c r="G45" i="3"/>
  <c r="I45" i="3" s="1"/>
  <c r="C45" i="3"/>
  <c r="H44" i="3"/>
  <c r="G44" i="3"/>
  <c r="I44" i="3" s="1"/>
  <c r="C44" i="3"/>
  <c r="H43" i="3"/>
  <c r="G43" i="3"/>
  <c r="I43" i="3" s="1"/>
  <c r="I42" i="3" s="1"/>
  <c r="C43" i="3"/>
  <c r="H42" i="3"/>
  <c r="C42" i="3"/>
  <c r="B42" i="3"/>
  <c r="H41" i="3"/>
  <c r="G41" i="3"/>
  <c r="I41" i="3" s="1"/>
  <c r="C41" i="3"/>
  <c r="H40" i="3"/>
  <c r="G40" i="3"/>
  <c r="I40" i="3" s="1"/>
  <c r="C40" i="3"/>
  <c r="H39" i="3"/>
  <c r="G39" i="3"/>
  <c r="C39" i="3"/>
  <c r="C37" i="3" s="1"/>
  <c r="H38" i="3"/>
  <c r="H37" i="3" s="1"/>
  <c r="G38" i="3"/>
  <c r="C38" i="3"/>
  <c r="G37" i="3"/>
  <c r="B37" i="3"/>
  <c r="I36" i="3"/>
  <c r="H36" i="3"/>
  <c r="G36" i="3"/>
  <c r="C36" i="3"/>
  <c r="I35" i="3"/>
  <c r="H35" i="3"/>
  <c r="G35" i="3"/>
  <c r="C35" i="3"/>
  <c r="I34" i="3"/>
  <c r="H34" i="3"/>
  <c r="G34" i="3"/>
  <c r="C34" i="3"/>
  <c r="I33" i="3"/>
  <c r="H33" i="3"/>
  <c r="G33" i="3"/>
  <c r="C33" i="3"/>
  <c r="B33" i="3"/>
  <c r="H32" i="3"/>
  <c r="I32" i="3" s="1"/>
  <c r="G32" i="3"/>
  <c r="C32" i="3"/>
  <c r="H31" i="3"/>
  <c r="I31" i="3" s="1"/>
  <c r="G31" i="3"/>
  <c r="C31" i="3"/>
  <c r="G30" i="3"/>
  <c r="C30" i="3"/>
  <c r="C8" i="3" s="1"/>
  <c r="B30" i="3"/>
  <c r="H29" i="3"/>
  <c r="G29" i="3"/>
  <c r="I29" i="3" s="1"/>
  <c r="C29" i="3"/>
  <c r="H28" i="3"/>
  <c r="G28" i="3"/>
  <c r="I28" i="3" s="1"/>
  <c r="C28" i="3"/>
  <c r="H27" i="3"/>
  <c r="G27" i="3"/>
  <c r="I27" i="3" s="1"/>
  <c r="C27" i="3"/>
  <c r="H26" i="3"/>
  <c r="G26" i="3"/>
  <c r="I26" i="3" s="1"/>
  <c r="C26" i="3"/>
  <c r="H25" i="3"/>
  <c r="G25" i="3"/>
  <c r="I25" i="3" s="1"/>
  <c r="C25" i="3"/>
  <c r="H24" i="3"/>
  <c r="G24" i="3"/>
  <c r="I24" i="3" s="1"/>
  <c r="C24" i="3"/>
  <c r="H23" i="3"/>
  <c r="G23" i="3"/>
  <c r="I23" i="3" s="1"/>
  <c r="C23" i="3"/>
  <c r="H22" i="3"/>
  <c r="G22" i="3"/>
  <c r="I22" i="3" s="1"/>
  <c r="C22" i="3"/>
  <c r="H21" i="3"/>
  <c r="G21" i="3"/>
  <c r="I21" i="3" s="1"/>
  <c r="C21" i="3"/>
  <c r="H20" i="3"/>
  <c r="G20" i="3"/>
  <c r="I20" i="3" s="1"/>
  <c r="C20" i="3"/>
  <c r="H19" i="3"/>
  <c r="G19" i="3"/>
  <c r="I19" i="3" s="1"/>
  <c r="C19" i="3"/>
  <c r="H18" i="3"/>
  <c r="G18" i="3"/>
  <c r="I18" i="3" s="1"/>
  <c r="C18" i="3"/>
  <c r="H17" i="3"/>
  <c r="G17" i="3"/>
  <c r="I17" i="3" s="1"/>
  <c r="C17" i="3"/>
  <c r="H16" i="3"/>
  <c r="G16" i="3"/>
  <c r="I16" i="3" s="1"/>
  <c r="C16" i="3"/>
  <c r="H15" i="3"/>
  <c r="G15" i="3"/>
  <c r="I15" i="3" s="1"/>
  <c r="C15" i="3"/>
  <c r="H14" i="3"/>
  <c r="G14" i="3"/>
  <c r="I14" i="3" s="1"/>
  <c r="C14" i="3"/>
  <c r="H13" i="3"/>
  <c r="G13" i="3"/>
  <c r="I13" i="3" s="1"/>
  <c r="C13" i="3"/>
  <c r="H12" i="3"/>
  <c r="G12" i="3"/>
  <c r="I12" i="3" s="1"/>
  <c r="C12" i="3"/>
  <c r="H11" i="3"/>
  <c r="G11" i="3"/>
  <c r="I11" i="3" s="1"/>
  <c r="C11" i="3"/>
  <c r="H10" i="3"/>
  <c r="G10" i="3"/>
  <c r="I10" i="3" s="1"/>
  <c r="C10" i="3"/>
  <c r="H9" i="3"/>
  <c r="C9" i="3"/>
  <c r="B9" i="3"/>
  <c r="F8" i="3"/>
  <c r="F7" i="3" s="1"/>
  <c r="E8" i="3"/>
  <c r="E7" i="3"/>
  <c r="I9" i="3" l="1"/>
  <c r="I57" i="3"/>
  <c r="I73" i="3"/>
  <c r="G9" i="3"/>
  <c r="G73" i="3"/>
  <c r="E204" i="8"/>
  <c r="F204" i="8" s="1"/>
  <c r="E200" i="8"/>
  <c r="F200" i="8" s="1"/>
  <c r="E75" i="8"/>
  <c r="F75" i="8" s="1"/>
  <c r="E202" i="8"/>
  <c r="F202" i="8" s="1"/>
  <c r="E198" i="8"/>
  <c r="F198" i="8" s="1"/>
  <c r="E77" i="8"/>
  <c r="F77" i="8" s="1"/>
  <c r="E203" i="8"/>
  <c r="F203" i="8" s="1"/>
  <c r="E76" i="8"/>
  <c r="F76" i="8" s="1"/>
  <c r="E199" i="8"/>
  <c r="F199" i="8" s="1"/>
  <c r="E6" i="8"/>
  <c r="E5" i="8" s="1"/>
  <c r="E78" i="8"/>
  <c r="F78" i="8" s="1"/>
  <c r="I30" i="3"/>
  <c r="I46" i="3"/>
  <c r="I76" i="3"/>
  <c r="E196" i="8"/>
  <c r="F196" i="8" s="1"/>
  <c r="E192" i="8"/>
  <c r="F192" i="8" s="1"/>
  <c r="E194" i="8"/>
  <c r="F194" i="8" s="1"/>
  <c r="E195" i="8"/>
  <c r="F195" i="8" s="1"/>
  <c r="E197" i="8"/>
  <c r="F197" i="8" s="1"/>
  <c r="E193" i="8"/>
  <c r="F193" i="8" s="1"/>
  <c r="G42" i="3"/>
  <c r="C7" i="3"/>
  <c r="B8" i="3"/>
  <c r="B7" i="3" s="1"/>
  <c r="H30" i="3"/>
  <c r="H8" i="3" s="1"/>
  <c r="H7" i="3" s="1"/>
  <c r="I39" i="3"/>
  <c r="H46" i="3"/>
  <c r="I55" i="3"/>
  <c r="I54" i="3" s="1"/>
  <c r="I60" i="3"/>
  <c r="I70" i="3"/>
  <c r="I69" i="3" s="1"/>
  <c r="H76" i="3"/>
  <c r="I84" i="3"/>
  <c r="G90" i="3"/>
  <c r="I104" i="3"/>
  <c r="G141" i="3"/>
  <c r="E201" i="8"/>
  <c r="F201" i="8" s="1"/>
  <c r="I38" i="3"/>
  <c r="I37" i="3" s="1"/>
  <c r="H60" i="3"/>
  <c r="I83" i="3"/>
  <c r="I82" i="3" s="1"/>
  <c r="F28" i="6"/>
  <c r="F74" i="8"/>
  <c r="F157" i="8"/>
  <c r="I195" i="3"/>
  <c r="I199" i="3"/>
  <c r="I203" i="3"/>
  <c r="I207" i="3"/>
  <c r="I211" i="3"/>
  <c r="E25" i="8"/>
  <c r="F25" i="8" s="1"/>
  <c r="E160" i="8"/>
  <c r="F160" i="8" s="1"/>
  <c r="E158" i="8"/>
  <c r="F158" i="8" s="1"/>
  <c r="E40" i="8"/>
  <c r="F40" i="8" s="1"/>
  <c r="E172" i="8"/>
  <c r="F172" i="8" s="1"/>
  <c r="E174" i="8"/>
  <c r="F174" i="8" s="1"/>
  <c r="E49" i="8"/>
  <c r="F49" i="8" s="1"/>
  <c r="E178" i="8"/>
  <c r="F178" i="8" s="1"/>
  <c r="E188" i="8"/>
  <c r="F188" i="8" s="1"/>
  <c r="E66" i="8"/>
  <c r="F66" i="8" s="1"/>
  <c r="E190" i="8"/>
  <c r="F190" i="8" s="1"/>
  <c r="E186" i="8"/>
  <c r="F186" i="8" s="1"/>
  <c r="E68" i="8"/>
  <c r="F68" i="8" s="1"/>
  <c r="E64" i="8"/>
  <c r="F64" i="8" s="1"/>
  <c r="E159" i="8"/>
  <c r="F159" i="8" s="1"/>
  <c r="E167" i="8"/>
  <c r="F167" i="8" s="1"/>
  <c r="E175" i="8"/>
  <c r="F175" i="8" s="1"/>
  <c r="E191" i="8"/>
  <c r="F191" i="8" s="1"/>
  <c r="I197" i="3"/>
  <c r="I141" i="3" s="1"/>
  <c r="I201" i="3"/>
  <c r="I205" i="3"/>
  <c r="I209" i="3"/>
  <c r="I213" i="3"/>
  <c r="C6" i="8"/>
  <c r="E47" i="8"/>
  <c r="F47" i="8" s="1"/>
  <c r="E212" i="8"/>
  <c r="F212" i="8" s="1"/>
  <c r="E208" i="8"/>
  <c r="F208" i="8" s="1"/>
  <c r="E84" i="8"/>
  <c r="F84" i="8" s="1"/>
  <c r="E210" i="8"/>
  <c r="F210" i="8" s="1"/>
  <c r="E86" i="8"/>
  <c r="F86" i="8" s="1"/>
  <c r="E216" i="8"/>
  <c r="F216" i="8" s="1"/>
  <c r="E214" i="8"/>
  <c r="F214" i="8" s="1"/>
  <c r="E228" i="8"/>
  <c r="F228" i="8" s="1"/>
  <c r="E100" i="8"/>
  <c r="F100" i="8" s="1"/>
  <c r="E171" i="8"/>
  <c r="F171" i="8" s="1"/>
  <c r="E187" i="8"/>
  <c r="F187" i="8" s="1"/>
  <c r="E211" i="8"/>
  <c r="F211" i="8" s="1"/>
  <c r="E227" i="8"/>
  <c r="F227" i="8" s="1"/>
  <c r="E8" i="8"/>
  <c r="F8" i="8" s="1"/>
  <c r="E10" i="8"/>
  <c r="F10" i="8" s="1"/>
  <c r="E12" i="8"/>
  <c r="F12" i="8" s="1"/>
  <c r="E14" i="8"/>
  <c r="F14" i="8" s="1"/>
  <c r="E16" i="8"/>
  <c r="F16" i="8" s="1"/>
  <c r="E18" i="8"/>
  <c r="F18" i="8" s="1"/>
  <c r="E20" i="8"/>
  <c r="F20" i="8" s="1"/>
  <c r="E22" i="8"/>
  <c r="F22" i="8" s="1"/>
  <c r="E24" i="8"/>
  <c r="F24" i="8" s="1"/>
  <c r="E26" i="8"/>
  <c r="F26" i="8" s="1"/>
  <c r="E33" i="8"/>
  <c r="F33" i="8" s="1"/>
  <c r="E35" i="8"/>
  <c r="F35" i="8" s="1"/>
  <c r="E44" i="8"/>
  <c r="F44" i="8" s="1"/>
  <c r="E73" i="8"/>
  <c r="F73" i="8" s="1"/>
  <c r="E89" i="8"/>
  <c r="F89" i="8" s="1"/>
  <c r="E121" i="8"/>
  <c r="F121" i="8" s="1"/>
  <c r="E125" i="8"/>
  <c r="F125" i="8" s="1"/>
  <c r="E129" i="8"/>
  <c r="F129" i="8" s="1"/>
  <c r="E133" i="8"/>
  <c r="F133" i="8" s="1"/>
  <c r="E162" i="8"/>
  <c r="F162" i="8" s="1"/>
  <c r="E166" i="8"/>
  <c r="F166" i="8" s="1"/>
  <c r="E170" i="8"/>
  <c r="F170" i="8" s="1"/>
  <c r="E182" i="8"/>
  <c r="F182" i="8" s="1"/>
  <c r="E218" i="8"/>
  <c r="F218" i="8" s="1"/>
  <c r="E222" i="8"/>
  <c r="F222" i="8" s="1"/>
  <c r="E226" i="8"/>
  <c r="F226" i="8" s="1"/>
  <c r="E9" i="8"/>
  <c r="F9" i="8" s="1"/>
  <c r="E11" i="8"/>
  <c r="F11" i="8" s="1"/>
  <c r="E13" i="8"/>
  <c r="F13" i="8" s="1"/>
  <c r="E15" i="8"/>
  <c r="F15" i="8" s="1"/>
  <c r="E17" i="8"/>
  <c r="F17" i="8" s="1"/>
  <c r="E19" i="8"/>
  <c r="F19" i="8" s="1"/>
  <c r="E21" i="8"/>
  <c r="F21" i="8" s="1"/>
  <c r="E23" i="8"/>
  <c r="F23" i="8" s="1"/>
  <c r="E32" i="8"/>
  <c r="F32" i="8" s="1"/>
  <c r="E34" i="8"/>
  <c r="F34" i="8" s="1"/>
  <c r="E53" i="8"/>
  <c r="F53" i="8" s="1"/>
  <c r="E54" i="8"/>
  <c r="F54" i="8" s="1"/>
  <c r="E52" i="8"/>
  <c r="F52" i="8" s="1"/>
  <c r="F55" i="8"/>
  <c r="E57" i="8"/>
  <c r="F57" i="8" s="1"/>
  <c r="F91" i="8"/>
  <c r="E93" i="8"/>
  <c r="F93" i="8" s="1"/>
  <c r="F117" i="8"/>
  <c r="E119" i="8"/>
  <c r="F119" i="8" s="1"/>
  <c r="E123" i="8"/>
  <c r="F123" i="8" s="1"/>
  <c r="E127" i="8"/>
  <c r="F127" i="8" s="1"/>
  <c r="E131" i="8"/>
  <c r="F131" i="8" s="1"/>
  <c r="E176" i="8"/>
  <c r="F176" i="8" s="1"/>
  <c r="E61" i="8"/>
  <c r="F61" i="8" s="1"/>
  <c r="E70" i="8"/>
  <c r="F70" i="8" s="1"/>
  <c r="E72" i="8"/>
  <c r="F72" i="8" s="1"/>
  <c r="E81" i="8"/>
  <c r="F81" i="8" s="1"/>
  <c r="E88" i="8"/>
  <c r="F88" i="8" s="1"/>
  <c r="E90" i="8"/>
  <c r="F90" i="8" s="1"/>
  <c r="E97" i="8"/>
  <c r="F97" i="8" s="1"/>
  <c r="E104" i="8"/>
  <c r="F104" i="8" s="1"/>
  <c r="E106" i="8"/>
  <c r="F106" i="8" s="1"/>
  <c r="E108" i="8"/>
  <c r="F108" i="8" s="1"/>
  <c r="E110" i="8"/>
  <c r="F110" i="8" s="1"/>
  <c r="E112" i="8"/>
  <c r="F112" i="8" s="1"/>
  <c r="E114" i="8"/>
  <c r="F114" i="8" s="1"/>
  <c r="E116" i="8"/>
  <c r="F116" i="8" s="1"/>
  <c r="E139" i="8"/>
  <c r="F139" i="8" s="1"/>
  <c r="E141" i="8"/>
  <c r="F141" i="8" s="1"/>
  <c r="E143" i="8"/>
  <c r="F143" i="8" s="1"/>
  <c r="E145" i="8"/>
  <c r="F145" i="8" s="1"/>
  <c r="E147" i="8"/>
  <c r="F147" i="8" s="1"/>
  <c r="E149" i="8"/>
  <c r="F149" i="8" s="1"/>
  <c r="E151" i="8"/>
  <c r="F151" i="8" s="1"/>
  <c r="E153" i="8"/>
  <c r="F153" i="8" s="1"/>
  <c r="E155" i="8"/>
  <c r="F155" i="8" s="1"/>
  <c r="E60" i="8"/>
  <c r="F60" i="8" s="1"/>
  <c r="E71" i="8"/>
  <c r="F71" i="8" s="1"/>
  <c r="E80" i="8"/>
  <c r="F80" i="8" s="1"/>
  <c r="E96" i="8"/>
  <c r="F96" i="8" s="1"/>
  <c r="E103" i="8"/>
  <c r="F103" i="8" s="1"/>
  <c r="E105" i="8"/>
  <c r="F105" i="8" s="1"/>
  <c r="E107" i="8"/>
  <c r="F107" i="8" s="1"/>
  <c r="E109" i="8"/>
  <c r="F109" i="8" s="1"/>
  <c r="E111" i="8"/>
  <c r="F111" i="8" s="1"/>
  <c r="E113" i="8"/>
  <c r="F113" i="8" s="1"/>
  <c r="E138" i="8"/>
  <c r="F138" i="8" s="1"/>
  <c r="E140" i="8"/>
  <c r="F140" i="8" s="1"/>
  <c r="E142" i="8"/>
  <c r="F142" i="8" s="1"/>
  <c r="E144" i="8"/>
  <c r="F144" i="8" s="1"/>
  <c r="E146" i="8"/>
  <c r="F146" i="8" s="1"/>
  <c r="E148" i="8"/>
  <c r="F148" i="8" s="1"/>
  <c r="E150" i="8"/>
  <c r="F150" i="8" s="1"/>
  <c r="E152" i="8"/>
  <c r="F152" i="8" s="1"/>
  <c r="E156" i="8" l="1"/>
  <c r="F156" i="8" s="1"/>
  <c r="G8" i="3"/>
  <c r="G7" i="3" s="1"/>
  <c r="I8" i="3"/>
  <c r="I7" i="3" s="1"/>
  <c r="F6" i="8"/>
  <c r="F5" i="8" s="1"/>
  <c r="C5" i="8"/>
</calcChain>
</file>

<file path=xl/sharedStrings.xml><?xml version="1.0" encoding="utf-8"?>
<sst xmlns="http://schemas.openxmlformats.org/spreadsheetml/2006/main" count="747" uniqueCount="298">
  <si>
    <t>附件1</t>
  </si>
  <si>
    <t>单位：万元</t>
  </si>
  <si>
    <t>地区</t>
  </si>
  <si>
    <t>奖励扶助</t>
  </si>
  <si>
    <t>特别扶助</t>
  </si>
  <si>
    <t>少生快富</t>
  </si>
  <si>
    <t>独生子女
父母奖励</t>
  </si>
  <si>
    <t>合计</t>
  </si>
  <si>
    <t>中央资金</t>
  </si>
  <si>
    <t>省级资金</t>
  </si>
  <si>
    <t>2021年结算调整</t>
  </si>
  <si>
    <t>2022年提前下达</t>
  </si>
  <si>
    <t>市州小计</t>
  </si>
  <si>
    <t>成都市</t>
  </si>
  <si>
    <t>德阳市</t>
  </si>
  <si>
    <t>绵阳市</t>
  </si>
  <si>
    <t>自贡市</t>
  </si>
  <si>
    <t>攀枝花市</t>
  </si>
  <si>
    <t>泸州市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</si>
  <si>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</si>
  <si>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</si>
  <si>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</si>
  <si>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</si>
  <si>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</si>
  <si>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</si>
  <si>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</si>
  <si>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</si>
  <si>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</si>
  <si>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</si>
  <si>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</si>
  <si>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</si>
  <si>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</si>
  <si>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</si>
  <si>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</si>
  <si>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扩权县小计</t>
  </si>
  <si>
    <t>什邡市</t>
  </si>
  <si>
    <t>绵竹市</t>
  </si>
  <si>
    <t>广汉市</t>
  </si>
  <si>
    <t>中江县</t>
  </si>
  <si>
    <t>江油市</t>
  </si>
  <si>
    <t>三台县</t>
  </si>
  <si>
    <t>盐亭县</t>
  </si>
  <si>
    <t>梓潼县</t>
  </si>
  <si>
    <t>平武县</t>
  </si>
  <si>
    <t>北川县</t>
  </si>
  <si>
    <t>富顺县</t>
  </si>
  <si>
    <t>荣县</t>
  </si>
  <si>
    <t>盐边县</t>
  </si>
  <si>
    <t>米易县</t>
  </si>
  <si>
    <t>泸县</t>
  </si>
  <si>
    <t>合江县</t>
  </si>
  <si>
    <t>叙永县</t>
  </si>
  <si>
    <t>古蔺县</t>
  </si>
  <si>
    <t>苍溪县</t>
  </si>
  <si>
    <t>剑阁县</t>
  </si>
  <si>
    <t>旺苍县</t>
  </si>
  <si>
    <t>青川县</t>
  </si>
  <si>
    <t>射洪市</t>
  </si>
  <si>
    <t>蓬溪县</t>
  </si>
  <si>
    <t>大英县</t>
  </si>
  <si>
    <t>威远县</t>
  </si>
  <si>
    <t>资中县</t>
  </si>
  <si>
    <t>隆昌市</t>
  </si>
  <si>
    <t>峨眉山市</t>
  </si>
  <si>
    <t>夹江县</t>
  </si>
  <si>
    <t>犍为县</t>
  </si>
  <si>
    <t>井研县</t>
  </si>
  <si>
    <t>沐川县</t>
  </si>
  <si>
    <t>峨边县</t>
  </si>
  <si>
    <t>马边县</t>
  </si>
  <si>
    <t>南部县</t>
  </si>
  <si>
    <t>仪陇县</t>
  </si>
  <si>
    <t>阆中市</t>
  </si>
  <si>
    <t>西充县</t>
  </si>
  <si>
    <t>蓬安县</t>
  </si>
  <si>
    <t>营山县</t>
  </si>
  <si>
    <t>江安县</t>
  </si>
  <si>
    <t>长宁县</t>
  </si>
  <si>
    <t>高县</t>
  </si>
  <si>
    <t>兴文县</t>
  </si>
  <si>
    <t>珙县</t>
  </si>
  <si>
    <t>筠连县</t>
  </si>
  <si>
    <t>屏山县</t>
  </si>
  <si>
    <t>岳池县</t>
  </si>
  <si>
    <t>华蓥市</t>
  </si>
  <si>
    <t>邻水县</t>
  </si>
  <si>
    <t>武胜县</t>
  </si>
  <si>
    <t>大竹县</t>
  </si>
  <si>
    <t>渠县</t>
  </si>
  <si>
    <t>宣汉县</t>
  </si>
  <si>
    <t>万源市</t>
  </si>
  <si>
    <t>开江县</t>
  </si>
  <si>
    <t>平昌县</t>
  </si>
  <si>
    <t>南江县</t>
  </si>
  <si>
    <t>通江县</t>
  </si>
  <si>
    <t>芦山县</t>
  </si>
  <si>
    <t>天全县</t>
  </si>
  <si>
    <t>荥经县</t>
  </si>
  <si>
    <t>宝兴县</t>
  </si>
  <si>
    <t>汉源县</t>
  </si>
  <si>
    <t>石棉县</t>
  </si>
  <si>
    <t>仁寿县</t>
  </si>
  <si>
    <t>洪雅县</t>
  </si>
  <si>
    <t>丹棱县</t>
  </si>
  <si>
    <t>青神县</t>
  </si>
  <si>
    <t>安岳县</t>
  </si>
  <si>
    <t>乐至县</t>
  </si>
  <si>
    <t>附件2</t>
  </si>
  <si>
    <t>提前下达2021年卫生健康（基本药物制度）中央补助资金分配明细表</t>
  </si>
  <si>
    <t>单位:万元</t>
  </si>
  <si>
    <t>基层医疗卫生机构实施国家基本药物制度综合补助</t>
  </si>
  <si>
    <t>村卫生室实施国家基本药物制度补助</t>
  </si>
  <si>
    <t>常住人口（万人）</t>
  </si>
  <si>
    <t>中央补助　　　　　　　(万元)</t>
  </si>
  <si>
    <t>中央小计　　　　　　　　　(万元)</t>
  </si>
  <si>
    <t>乡村人口　　（万人）</t>
  </si>
  <si>
    <t>村卫室数　（个）</t>
  </si>
  <si>
    <r>
      <rPr>
        <b/>
        <sz val="9"/>
        <rFont val="宋体"/>
        <family val="3"/>
        <charset val="134"/>
      </rPr>
      <t>中央补助（50%）</t>
    </r>
    <r>
      <rPr>
        <b/>
        <sz val="9"/>
        <rFont val="宋体"/>
        <family val="3"/>
        <charset val="134"/>
      </rPr>
      <t>(</t>
    </r>
    <r>
      <rPr>
        <b/>
        <sz val="9"/>
        <rFont val="宋体"/>
        <family val="3"/>
        <charset val="134"/>
      </rPr>
      <t>万元</t>
    </r>
    <r>
      <rPr>
        <b/>
        <sz val="9"/>
        <rFont val="宋体"/>
        <family val="3"/>
        <charset val="134"/>
      </rPr>
      <t>)</t>
    </r>
  </si>
  <si>
    <t>中央小计　　　　　　　　　　　　　　　　　　(万元)</t>
  </si>
  <si>
    <t>全省合计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</si>
  <si>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</si>
  <si>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</si>
  <si>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</si>
  <si>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</si>
  <si>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</si>
  <si>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</si>
  <si>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</si>
  <si>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</si>
  <si>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</si>
  <si>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金堂县</t>
  </si>
  <si>
    <t>双流区</t>
  </si>
  <si>
    <t>郫都区</t>
  </si>
  <si>
    <t>大邑县</t>
  </si>
  <si>
    <t>蒲江县</t>
  </si>
  <si>
    <t>新津县</t>
  </si>
  <si>
    <t>都江堰市</t>
  </si>
  <si>
    <t>简阳市</t>
  </si>
  <si>
    <t>彭州市</t>
  </si>
  <si>
    <t>邛崃市</t>
  </si>
  <si>
    <t>崇州市</t>
  </si>
  <si>
    <t>旌阳区</t>
  </si>
  <si>
    <t>罗江区</t>
  </si>
  <si>
    <t>涪城区</t>
  </si>
  <si>
    <t>游仙区</t>
  </si>
  <si>
    <t>安州区</t>
  </si>
  <si>
    <t>自流井区</t>
  </si>
  <si>
    <t>贡井区</t>
  </si>
  <si>
    <t>大安区</t>
  </si>
  <si>
    <t>沿滩区</t>
  </si>
  <si>
    <t>东区</t>
  </si>
  <si>
    <t>西区</t>
  </si>
  <si>
    <t>仁和区</t>
  </si>
  <si>
    <t>江阳区</t>
  </si>
  <si>
    <t>纳溪区</t>
  </si>
  <si>
    <t>龙马潭区</t>
  </si>
  <si>
    <t>利州区</t>
  </si>
  <si>
    <t>昭化区</t>
  </si>
  <si>
    <t>朝天区</t>
  </si>
  <si>
    <t>船山区</t>
  </si>
  <si>
    <t>安居区</t>
  </si>
  <si>
    <t>市中区</t>
  </si>
  <si>
    <t>东兴区</t>
  </si>
  <si>
    <t>沙湾区</t>
  </si>
  <si>
    <t>五通桥区</t>
  </si>
  <si>
    <t>金口河区</t>
  </si>
  <si>
    <t>顺庆区</t>
  </si>
  <si>
    <t>高坪区</t>
  </si>
  <si>
    <t>嘉陵区</t>
  </si>
  <si>
    <t>翠屏区</t>
  </si>
  <si>
    <t>叙州区</t>
  </si>
  <si>
    <t>南溪区</t>
  </si>
  <si>
    <t>广安区</t>
  </si>
  <si>
    <t>前锋区</t>
  </si>
  <si>
    <t>通川区</t>
  </si>
  <si>
    <t>达川区</t>
  </si>
  <si>
    <t>巴州区</t>
  </si>
  <si>
    <t>恩阳区</t>
  </si>
  <si>
    <t>雨城区</t>
  </si>
  <si>
    <t>名山区</t>
  </si>
  <si>
    <t>东坡区</t>
  </si>
  <si>
    <t>彭山区</t>
  </si>
  <si>
    <t>雁江区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</si>
  <si>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</si>
  <si>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</si>
  <si>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</si>
  <si>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</si>
  <si>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</si>
  <si>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</si>
  <si>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</si>
  <si>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</si>
  <si>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马尔康市</t>
  </si>
  <si>
    <t>壤塘县</t>
  </si>
  <si>
    <t>阿坝县</t>
  </si>
  <si>
    <t>若尔盖县</t>
  </si>
  <si>
    <t>红原县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</si>
  <si>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</si>
  <si>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</si>
  <si>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</si>
  <si>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</si>
  <si>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</si>
  <si>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</si>
  <si>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</si>
  <si>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</si>
  <si>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</si>
  <si>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</si>
  <si>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</si>
  <si>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</si>
  <si>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</si>
  <si>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</si>
  <si>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</si>
  <si>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</si>
  <si>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</si>
  <si>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</si>
  <si>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西昌市</t>
  </si>
  <si>
    <t>木里县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</si>
  <si>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</si>
  <si>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</si>
  <si>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</si>
  <si>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</si>
  <si>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</si>
  <si>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</si>
  <si>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</si>
  <si>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</si>
  <si>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</si>
  <si>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</si>
  <si>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</si>
  <si>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</si>
  <si>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</si>
  <si>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</si>
  <si>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</si>
  <si>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射洪县</t>
  </si>
  <si>
    <t>四川省2021年医疗服务与保障能力提升（卫生健康人才培养培训）补助项目资金分配总表</t>
  </si>
  <si>
    <t>单位</t>
  </si>
  <si>
    <t>住院医师（含公卫医师、专科医师）规范化培训项目</t>
  </si>
  <si>
    <t>助理全科医生培训项目</t>
  </si>
  <si>
    <t>农村订单定向医学生免费培养项目</t>
  </si>
  <si>
    <t>其中：扶贫资金</t>
  </si>
  <si>
    <t>省级小计</t>
  </si>
  <si>
    <t>四川省妇幼保健院</t>
  </si>
  <si>
    <t>省疾病预防控制中心</t>
  </si>
  <si>
    <t>四川省人民医院</t>
  </si>
  <si>
    <t>四川省肿瘤医院</t>
  </si>
  <si>
    <t>西南医科大学附属医院</t>
  </si>
  <si>
    <t>川北医学院附属医院</t>
  </si>
  <si>
    <t>成都医学院附属第一医院</t>
  </si>
  <si>
    <t>成都中医药大学附属医院</t>
  </si>
  <si>
    <t>四川省中西医结合医院</t>
  </si>
  <si>
    <t>川北医学院</t>
  </si>
  <si>
    <t>成都中医药大学</t>
  </si>
  <si>
    <t xml:space="preserve">成都医学院 </t>
  </si>
  <si>
    <t>西南医科大学</t>
  </si>
  <si>
    <t>四川大学华西医院</t>
  </si>
  <si>
    <t>四川大学华西第二医院</t>
  </si>
  <si>
    <t>四川大学华西口腔医院</t>
  </si>
  <si>
    <t>西南医科大学附属中医医院</t>
  </si>
  <si>
    <t>中国人民解放军西部战区总医院</t>
  </si>
  <si>
    <t>攀钢集团总医院</t>
  </si>
  <si>
    <t>成都市本级</t>
  </si>
  <si>
    <t>德阳市本级</t>
  </si>
  <si>
    <t>绵阳市本级</t>
  </si>
  <si>
    <t>自贡市本级</t>
  </si>
  <si>
    <t>攀枝花市本级</t>
  </si>
  <si>
    <t>泸州市本级</t>
  </si>
  <si>
    <t>广元市本级</t>
  </si>
  <si>
    <t>遂宁市本级</t>
  </si>
  <si>
    <t>内江市本级</t>
  </si>
  <si>
    <t>乐山市本级</t>
  </si>
  <si>
    <t>南充市本级</t>
  </si>
  <si>
    <t>宜宾市本级</t>
  </si>
  <si>
    <t>广安市本级</t>
  </si>
  <si>
    <t>达州市本级</t>
  </si>
  <si>
    <t>巴中市本级</t>
  </si>
  <si>
    <t>雅安市本级</t>
  </si>
  <si>
    <t>阿坝州本级</t>
  </si>
  <si>
    <t>甘孜州本级</t>
  </si>
  <si>
    <t>凉山州本级</t>
  </si>
  <si>
    <t>四川省2021年中央补助计划生育“三项制度”专项资金提前批次分配汇总表</t>
  </si>
  <si>
    <t>眉山市本级</t>
  </si>
  <si>
    <t>资阳市本级</t>
  </si>
  <si>
    <t>攀枝花</t>
  </si>
  <si>
    <t>泸州</t>
  </si>
  <si>
    <t>广元</t>
  </si>
  <si>
    <t>附件2-2</t>
  </si>
  <si>
    <t>四川省公立医院综合改革项目资金分配明细表</t>
  </si>
  <si>
    <t>行政区划因素</t>
  </si>
  <si>
    <t>人口因素</t>
  </si>
  <si>
    <t>其中：
扶贫资金</t>
  </si>
  <si>
    <t>市本级</t>
  </si>
  <si>
    <t>内江市中区</t>
  </si>
  <si>
    <t>乐山市中区</t>
  </si>
  <si>
    <t>州本级</t>
  </si>
  <si>
    <t>马尔康县</t>
  </si>
  <si>
    <t>提前下达2022年计划生育服务中央和省级补助资金及2021年计划生育服务中央补助资金结算分配表</t>
    <phoneticPr fontId="32" type="noConversion"/>
  </si>
  <si>
    <t>中央资金</t>
    <phoneticPr fontId="32" type="noConversion"/>
  </si>
  <si>
    <t>省级资金</t>
    <phoneticPr fontId="32" type="noConversion"/>
  </si>
  <si>
    <t>2021年结算</t>
    <phoneticPr fontId="32" type="noConversion"/>
  </si>
  <si>
    <t>2022年提前下达</t>
    <phoneticPr fontId="32" type="noConversion"/>
  </si>
  <si>
    <t>2021年结算调整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</si>
</sst>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.00_ "/>
    <numFmt numFmtId="178" formatCode="0_ "/>
    <numFmt numFmtId="179" formatCode="0.00_ ;[Red]\-0.00\ "/>
  </numFmts>
  <fonts count="37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5"/>
      <name val="黑体"/>
      <family val="3"/>
      <charset val="134"/>
    </font>
    <font>
      <b/>
      <sz val="15"/>
      <name val="黑体"/>
      <family val="3"/>
      <charset val="134"/>
    </font>
    <font>
      <sz val="24"/>
      <name val="方正大标宋简体"/>
      <charset val="134"/>
    </font>
    <font>
      <b/>
      <sz val="24"/>
      <name val="方正大标宋简体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黑体"/>
      <family val="3"/>
      <charset val="134"/>
    </font>
    <font>
      <b/>
      <sz val="11"/>
      <name val="黑体"/>
      <family val="3"/>
      <charset val="134"/>
    </font>
    <font>
      <sz val="11"/>
      <color theme="1"/>
      <name val="仿宋_GB2312"/>
      <family val="3"/>
      <charset val="134"/>
    </font>
    <font>
      <sz val="14"/>
      <name val="黑体"/>
      <family val="3"/>
      <charset val="134"/>
    </font>
    <font>
      <sz val="10"/>
      <name val="仿宋_GB2312"/>
      <family val="3"/>
      <charset val="134"/>
    </font>
    <font>
      <sz val="9"/>
      <name val="仿宋_GB2312"/>
      <family val="3"/>
      <charset val="134"/>
    </font>
    <font>
      <sz val="20"/>
      <name val="方正小标宋简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仿宋_GB2312"/>
      <family val="3"/>
      <charset val="134"/>
    </font>
    <font>
      <sz val="9"/>
      <color theme="1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楷体"/>
      <family val="3"/>
      <charset val="134"/>
    </font>
    <font>
      <sz val="10"/>
      <name val="楷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177" fontId="4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76" fontId="12" fillId="0" borderId="2" xfId="1" applyNumberFormat="1" applyFont="1" applyFill="1" applyBorder="1" applyAlignment="1">
      <alignment horizontal="center" vertical="center" wrapText="1" shrinkToFit="1"/>
    </xf>
    <xf numFmtId="176" fontId="13" fillId="0" borderId="2" xfId="1" applyNumberFormat="1" applyFont="1" applyFill="1" applyBorder="1" applyAlignment="1">
      <alignment horizontal="center" vertical="center" wrapText="1"/>
    </xf>
    <xf numFmtId="176" fontId="11" fillId="0" borderId="2" xfId="1" applyNumberFormat="1" applyFont="1" applyFill="1" applyBorder="1" applyAlignment="1">
      <alignment horizontal="center" vertical="center" wrapText="1" shrinkToFit="1"/>
    </xf>
    <xf numFmtId="178" fontId="11" fillId="0" borderId="3" xfId="1" applyNumberFormat="1" applyFont="1" applyFill="1" applyBorder="1" applyAlignment="1">
      <alignment horizontal="center" vertical="center" wrapText="1" shrinkToFit="1"/>
    </xf>
    <xf numFmtId="177" fontId="11" fillId="0" borderId="3" xfId="1" applyNumberFormat="1" applyFont="1" applyFill="1" applyBorder="1" applyAlignment="1">
      <alignment horizontal="center" vertical="center" wrapText="1" shrinkToFit="1"/>
    </xf>
    <xf numFmtId="178" fontId="11" fillId="0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11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178" fontId="11" fillId="0" borderId="2" xfId="1" applyNumberFormat="1" applyFont="1" applyFill="1" applyBorder="1" applyAlignment="1">
      <alignment horizontal="center" vertical="center" wrapText="1" shrinkToFit="1"/>
    </xf>
    <xf numFmtId="177" fontId="11" fillId="0" borderId="2" xfId="1" applyNumberFormat="1" applyFont="1" applyFill="1" applyBorder="1" applyAlignment="1">
      <alignment horizontal="center" vertical="center" wrapText="1" shrinkToFit="1"/>
    </xf>
    <xf numFmtId="0" fontId="10" fillId="0" borderId="2" xfId="1" applyFont="1" applyFill="1" applyBorder="1" applyAlignment="1">
      <alignment horizontal="center" vertical="center" wrapText="1"/>
    </xf>
    <xf numFmtId="178" fontId="10" fillId="0" borderId="2" xfId="1" applyNumberFormat="1" applyFont="1" applyFill="1" applyBorder="1" applyAlignment="1">
      <alignment horizontal="center" vertical="center" wrapText="1"/>
    </xf>
    <xf numFmtId="177" fontId="10" fillId="0" borderId="2" xfId="1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 shrinkToFit="1"/>
    </xf>
    <xf numFmtId="178" fontId="14" fillId="0" borderId="2" xfId="1" applyNumberFormat="1" applyFont="1" applyFill="1" applyBorder="1" applyAlignment="1">
      <alignment horizontal="center" vertical="center" wrapText="1"/>
    </xf>
    <xf numFmtId="177" fontId="14" fillId="0" borderId="2" xfId="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 shrinkToFi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 shrinkToFit="1"/>
    </xf>
    <xf numFmtId="176" fontId="17" fillId="0" borderId="0" xfId="0" applyNumberFormat="1" applyFont="1" applyFill="1" applyBorder="1" applyAlignment="1">
      <alignment vertical="center"/>
    </xf>
    <xf numFmtId="176" fontId="20" fillId="0" borderId="5" xfId="0" applyNumberFormat="1" applyFont="1" applyFill="1" applyBorder="1" applyAlignment="1">
      <alignment horizontal="center" vertical="center" shrinkToFit="1"/>
    </xf>
    <xf numFmtId="176" fontId="21" fillId="0" borderId="2" xfId="0" applyNumberFormat="1" applyFont="1" applyFill="1" applyBorder="1" applyAlignment="1">
      <alignment horizontal="center" vertical="center" shrinkToFit="1"/>
    </xf>
    <xf numFmtId="176" fontId="21" fillId="0" borderId="2" xfId="0" applyNumberFormat="1" applyFont="1" applyFill="1" applyBorder="1" applyAlignment="1">
      <alignment horizontal="center" vertical="center" wrapText="1"/>
    </xf>
    <xf numFmtId="176" fontId="20" fillId="0" borderId="3" xfId="0" applyNumberFormat="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8" fontId="22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176" fontId="17" fillId="0" borderId="0" xfId="0" applyNumberFormat="1" applyFont="1" applyFill="1" applyAlignment="1">
      <alignment vertical="center"/>
    </xf>
    <xf numFmtId="176" fontId="17" fillId="0" borderId="0" xfId="0" applyNumberFormat="1" applyFont="1" applyFill="1" applyAlignment="1">
      <alignment horizontal="center" vertical="center" wrapText="1"/>
    </xf>
    <xf numFmtId="176" fontId="23" fillId="0" borderId="0" xfId="0" applyNumberFormat="1" applyFont="1" applyFill="1" applyAlignment="1">
      <alignment horizontal="center" vertical="center" wrapText="1"/>
    </xf>
    <xf numFmtId="176" fontId="16" fillId="0" borderId="0" xfId="0" applyNumberFormat="1" applyFont="1" applyFill="1" applyAlignment="1">
      <alignment horizontal="center" vertical="center"/>
    </xf>
    <xf numFmtId="176" fontId="23" fillId="0" borderId="0" xfId="0" applyNumberFormat="1" applyFont="1" applyFill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Alignment="1">
      <alignment horizontal="center" vertical="center"/>
    </xf>
    <xf numFmtId="176" fontId="11" fillId="0" borderId="0" xfId="0" applyNumberFormat="1" applyFont="1" applyFill="1" applyAlignment="1">
      <alignment vertical="center" shrinkToFit="1"/>
    </xf>
    <xf numFmtId="176" fontId="23" fillId="0" borderId="0" xfId="0" applyNumberFormat="1" applyFont="1" applyFill="1" applyAlignment="1">
      <alignment vertical="center" shrinkToFit="1"/>
    </xf>
    <xf numFmtId="0" fontId="4" fillId="0" borderId="0" xfId="0" applyFont="1" applyFill="1" applyAlignment="1"/>
    <xf numFmtId="176" fontId="20" fillId="0" borderId="5" xfId="0" applyNumberFormat="1" applyFont="1" applyFill="1" applyBorder="1" applyAlignment="1">
      <alignment horizontal="center" vertical="center" wrapText="1" shrinkToFit="1"/>
    </xf>
    <xf numFmtId="176" fontId="20" fillId="0" borderId="5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 wrapText="1"/>
    </xf>
    <xf numFmtId="179" fontId="24" fillId="0" borderId="3" xfId="2" applyNumberFormat="1" applyFont="1" applyFill="1" applyBorder="1" applyAlignment="1">
      <alignment horizontal="left" vertical="center" wrapText="1" shrinkToFit="1"/>
    </xf>
    <xf numFmtId="179" fontId="24" fillId="0" borderId="3" xfId="2" applyNumberFormat="1" applyFont="1" applyFill="1" applyBorder="1" applyAlignment="1">
      <alignment horizontal="center" vertical="center" wrapText="1" shrinkToFit="1"/>
    </xf>
    <xf numFmtId="179" fontId="25" fillId="0" borderId="2" xfId="1" applyNumberFormat="1" applyFont="1" applyFill="1" applyBorder="1" applyAlignment="1">
      <alignment horizontal="center" vertical="center" shrinkToFit="1"/>
    </xf>
    <xf numFmtId="176" fontId="16" fillId="0" borderId="2" xfId="0" applyNumberFormat="1" applyFont="1" applyFill="1" applyBorder="1" applyAlignment="1">
      <alignment horizontal="center" vertical="center"/>
    </xf>
    <xf numFmtId="179" fontId="24" fillId="0" borderId="2" xfId="1" applyNumberFormat="1" applyFont="1" applyFill="1" applyBorder="1" applyAlignment="1">
      <alignment horizontal="left" vertical="center" wrapText="1" shrinkToFit="1"/>
    </xf>
    <xf numFmtId="179" fontId="24" fillId="2" borderId="3" xfId="2" applyNumberFormat="1" applyFont="1" applyFill="1" applyBorder="1" applyAlignment="1">
      <alignment horizontal="left" vertical="center" wrapText="1" shrinkToFit="1"/>
    </xf>
    <xf numFmtId="176" fontId="23" fillId="0" borderId="2" xfId="0" applyNumberFormat="1" applyFont="1" applyFill="1" applyBorder="1" applyAlignment="1">
      <alignment horizontal="center" vertical="center"/>
    </xf>
    <xf numFmtId="179" fontId="25" fillId="0" borderId="2" xfId="1" applyNumberFormat="1" applyFont="1" applyFill="1" applyBorder="1" applyAlignment="1">
      <alignment horizontal="center" vertical="center" wrapText="1" shrinkToFit="1"/>
    </xf>
    <xf numFmtId="179" fontId="26" fillId="0" borderId="2" xfId="1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176" fontId="4" fillId="3" borderId="0" xfId="0" applyNumberFormat="1" applyFont="1" applyFill="1" applyBorder="1" applyAlignment="1"/>
    <xf numFmtId="176" fontId="4" fillId="3" borderId="0" xfId="0" applyNumberFormat="1" applyFont="1" applyFill="1" applyBorder="1" applyAlignment="1">
      <alignment horizontal="center"/>
    </xf>
    <xf numFmtId="176" fontId="20" fillId="3" borderId="2" xfId="1" applyNumberFormat="1" applyFont="1" applyFill="1" applyBorder="1" applyAlignment="1">
      <alignment horizontal="center" vertical="center" shrinkToFit="1"/>
    </xf>
    <xf numFmtId="176" fontId="25" fillId="3" borderId="2" xfId="1" applyNumberFormat="1" applyFont="1" applyFill="1" applyBorder="1" applyAlignment="1">
      <alignment horizontal="center" vertical="center" wrapText="1" shrinkToFit="1"/>
    </xf>
    <xf numFmtId="0" fontId="20" fillId="3" borderId="2" xfId="1" applyNumberFormat="1" applyFont="1" applyFill="1" applyBorder="1" applyAlignment="1">
      <alignment horizontal="center" vertical="center" shrinkToFit="1"/>
    </xf>
    <xf numFmtId="176" fontId="29" fillId="3" borderId="2" xfId="0" applyNumberFormat="1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left" vertical="center" wrapText="1"/>
    </xf>
    <xf numFmtId="177" fontId="29" fillId="3" borderId="2" xfId="0" applyNumberFormat="1" applyFont="1" applyFill="1" applyBorder="1" applyAlignment="1">
      <alignment horizontal="center" vertical="center"/>
    </xf>
    <xf numFmtId="0" fontId="29" fillId="3" borderId="2" xfId="0" applyNumberFormat="1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left" vertical="center" wrapText="1"/>
    </xf>
    <xf numFmtId="176" fontId="30" fillId="3" borderId="2" xfId="0" applyNumberFormat="1" applyFont="1" applyFill="1" applyBorder="1" applyAlignment="1">
      <alignment horizontal="center" vertical="center" wrapText="1"/>
    </xf>
    <xf numFmtId="176" fontId="19" fillId="3" borderId="2" xfId="1" applyNumberFormat="1" applyFont="1" applyFill="1" applyBorder="1" applyAlignment="1">
      <alignment horizontal="center" vertical="center" shrinkToFit="1"/>
    </xf>
    <xf numFmtId="177" fontId="30" fillId="3" borderId="2" xfId="0" applyNumberFormat="1" applyFont="1" applyFill="1" applyBorder="1" applyAlignment="1">
      <alignment horizontal="center" vertical="center"/>
    </xf>
    <xf numFmtId="0" fontId="30" fillId="3" borderId="2" xfId="0" applyNumberFormat="1" applyFont="1" applyFill="1" applyBorder="1" applyAlignment="1" applyProtection="1">
      <alignment horizontal="center" vertical="center"/>
    </xf>
    <xf numFmtId="176" fontId="30" fillId="3" borderId="2" xfId="0" applyNumberFormat="1" applyFont="1" applyFill="1" applyBorder="1" applyAlignment="1" applyProtection="1">
      <alignment horizontal="center" vertical="center"/>
    </xf>
    <xf numFmtId="0" fontId="20" fillId="3" borderId="2" xfId="1" applyFont="1" applyFill="1" applyBorder="1" applyAlignment="1">
      <alignment horizontal="center" vertical="center" wrapText="1"/>
    </xf>
    <xf numFmtId="176" fontId="20" fillId="3" borderId="2" xfId="1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/>
    <xf numFmtId="177" fontId="5" fillId="0" borderId="0" xfId="0" applyNumberFormat="1" applyFont="1" applyFill="1" applyAlignment="1"/>
    <xf numFmtId="177" fontId="4" fillId="0" borderId="0" xfId="0" applyNumberFormat="1" applyFont="1" applyFill="1" applyAlignment="1">
      <alignment horizontal="center" wrapText="1"/>
    </xf>
    <xf numFmtId="177" fontId="20" fillId="0" borderId="0" xfId="0" applyNumberFormat="1" applyFont="1" applyFill="1" applyAlignment="1">
      <alignment horizontal="left" vertical="center" wrapText="1"/>
    </xf>
    <xf numFmtId="177" fontId="19" fillId="0" borderId="0" xfId="0" applyNumberFormat="1" applyFont="1" applyFill="1" applyAlignment="1">
      <alignment horizontal="right"/>
    </xf>
    <xf numFmtId="177" fontId="33" fillId="0" borderId="2" xfId="0" applyNumberFormat="1" applyFont="1" applyFill="1" applyBorder="1" applyAlignment="1">
      <alignment horizontal="center" vertical="center" wrapText="1" shrinkToFit="1"/>
    </xf>
    <xf numFmtId="177" fontId="33" fillId="0" borderId="2" xfId="1" applyNumberFormat="1" applyFont="1" applyFill="1" applyBorder="1" applyAlignment="1">
      <alignment horizontal="center" vertical="center" wrapText="1" shrinkToFit="1"/>
    </xf>
    <xf numFmtId="177" fontId="34" fillId="0" borderId="2" xfId="1" applyNumberFormat="1" applyFont="1" applyFill="1" applyBorder="1" applyAlignment="1">
      <alignment horizontal="center" vertical="center" wrapText="1"/>
    </xf>
    <xf numFmtId="177" fontId="35" fillId="0" borderId="2" xfId="1" applyNumberFormat="1" applyFont="1" applyFill="1" applyBorder="1" applyAlignment="1">
      <alignment horizontal="center" vertical="center" wrapText="1"/>
    </xf>
    <xf numFmtId="177" fontId="36" fillId="0" borderId="3" xfId="0" applyNumberFormat="1" applyFont="1" applyFill="1" applyBorder="1" applyAlignment="1">
      <alignment horizontal="center" vertical="center" wrapText="1" shrinkToFit="1"/>
    </xf>
    <xf numFmtId="177" fontId="36" fillId="0" borderId="2" xfId="0" applyNumberFormat="1" applyFont="1" applyFill="1" applyBorder="1" applyAlignment="1">
      <alignment horizontal="center" vertical="center" wrapText="1" shrinkToFit="1"/>
    </xf>
    <xf numFmtId="177" fontId="36" fillId="0" borderId="2" xfId="0" applyNumberFormat="1" applyFont="1" applyFill="1" applyBorder="1" applyAlignment="1">
      <alignment horizontal="center" wrapText="1"/>
    </xf>
    <xf numFmtId="177" fontId="5" fillId="0" borderId="0" xfId="0" applyNumberFormat="1" applyFont="1" applyFill="1" applyAlignment="1">
      <alignment horizontal="left" vertical="center" wrapText="1"/>
    </xf>
    <xf numFmtId="177" fontId="33" fillId="0" borderId="2" xfId="0" applyNumberFormat="1" applyFont="1" applyFill="1" applyBorder="1" applyAlignment="1">
      <alignment vertical="center" wrapText="1"/>
    </xf>
    <xf numFmtId="177" fontId="27" fillId="0" borderId="0" xfId="1" applyNumberFormat="1" applyFont="1" applyFill="1" applyAlignment="1">
      <alignment horizontal="center" vertical="center" wrapText="1" shrinkToFit="1"/>
    </xf>
    <xf numFmtId="177" fontId="33" fillId="0" borderId="2" xfId="0" applyNumberFormat="1" applyFont="1" applyFill="1" applyBorder="1" applyAlignment="1">
      <alignment horizontal="center" vertical="center" wrapText="1" shrinkToFit="1"/>
    </xf>
    <xf numFmtId="177" fontId="33" fillId="0" borderId="5" xfId="1" applyNumberFormat="1" applyFont="1" applyFill="1" applyBorder="1" applyAlignment="1">
      <alignment horizontal="center" vertical="center" wrapText="1" shrinkToFit="1"/>
    </xf>
    <xf numFmtId="177" fontId="33" fillId="0" borderId="7" xfId="1" applyNumberFormat="1" applyFont="1" applyFill="1" applyBorder="1" applyAlignment="1">
      <alignment horizontal="center" vertical="center" wrapText="1" shrinkToFit="1"/>
    </xf>
    <xf numFmtId="177" fontId="33" fillId="0" borderId="6" xfId="1" applyNumberFormat="1" applyFont="1" applyFill="1" applyBorder="1" applyAlignment="1">
      <alignment horizontal="center" vertical="center" wrapText="1" shrinkToFit="1"/>
    </xf>
    <xf numFmtId="177" fontId="33" fillId="0" borderId="3" xfId="0" applyNumberFormat="1" applyFont="1" applyFill="1" applyBorder="1" applyAlignment="1">
      <alignment horizontal="center" vertical="center" wrapText="1"/>
    </xf>
    <xf numFmtId="177" fontId="33" fillId="0" borderId="8" xfId="0" applyNumberFormat="1" applyFont="1" applyFill="1" applyBorder="1" applyAlignment="1">
      <alignment horizontal="center" vertical="center" wrapText="1"/>
    </xf>
    <xf numFmtId="177" fontId="33" fillId="0" borderId="4" xfId="0" applyNumberFormat="1" applyFont="1" applyFill="1" applyBorder="1" applyAlignment="1">
      <alignment horizontal="center" vertical="center" wrapText="1"/>
    </xf>
    <xf numFmtId="177" fontId="33" fillId="0" borderId="3" xfId="0" applyNumberFormat="1" applyFont="1" applyFill="1" applyBorder="1" applyAlignment="1">
      <alignment horizontal="center" vertical="center" wrapText="1" shrinkToFit="1"/>
    </xf>
    <xf numFmtId="177" fontId="33" fillId="0" borderId="4" xfId="0" applyNumberFormat="1" applyFont="1" applyFill="1" applyBorder="1" applyAlignment="1">
      <alignment horizontal="center" vertical="center" wrapText="1" shrinkToFit="1"/>
    </xf>
    <xf numFmtId="176" fontId="27" fillId="3" borderId="0" xfId="1" applyNumberFormat="1" applyFont="1" applyFill="1" applyBorder="1" applyAlignment="1">
      <alignment horizontal="center" vertical="center" shrinkToFit="1"/>
    </xf>
    <xf numFmtId="176" fontId="25" fillId="3" borderId="3" xfId="1" applyNumberFormat="1" applyFont="1" applyFill="1" applyBorder="1" applyAlignment="1">
      <alignment horizontal="center" vertical="center" wrapText="1" shrinkToFit="1"/>
    </xf>
    <xf numFmtId="176" fontId="25" fillId="3" borderId="8" xfId="1" applyNumberFormat="1" applyFont="1" applyFill="1" applyBorder="1" applyAlignment="1">
      <alignment horizontal="center" vertical="center" wrapText="1" shrinkToFit="1"/>
    </xf>
    <xf numFmtId="176" fontId="25" fillId="3" borderId="4" xfId="1" applyNumberFormat="1" applyFont="1" applyFill="1" applyBorder="1" applyAlignment="1">
      <alignment horizontal="center" vertical="center" wrapText="1" shrinkToFit="1"/>
    </xf>
    <xf numFmtId="176" fontId="28" fillId="3" borderId="2" xfId="1" applyNumberFormat="1" applyFont="1" applyFill="1" applyBorder="1" applyAlignment="1">
      <alignment horizontal="center" vertical="center" shrinkToFit="1"/>
    </xf>
    <xf numFmtId="176" fontId="20" fillId="3" borderId="2" xfId="1" applyNumberFormat="1" applyFont="1" applyFill="1" applyBorder="1" applyAlignment="1">
      <alignment horizontal="center" vertical="center" shrinkToFit="1"/>
    </xf>
    <xf numFmtId="176" fontId="4" fillId="3" borderId="0" xfId="1" applyNumberFormat="1" applyFont="1" applyFill="1" applyBorder="1" applyAlignment="1">
      <alignment horizontal="right" shrinkToFit="1"/>
    </xf>
    <xf numFmtId="176" fontId="5" fillId="0" borderId="0" xfId="0" applyNumberFormat="1" applyFont="1" applyFill="1" applyAlignment="1">
      <alignment horizontal="center" vertical="center" shrinkToFit="1"/>
    </xf>
    <xf numFmtId="176" fontId="19" fillId="0" borderId="1" xfId="0" applyNumberFormat="1" applyFont="1" applyFill="1" applyBorder="1" applyAlignment="1">
      <alignment horizontal="right" vertical="center" shrinkToFit="1"/>
    </xf>
    <xf numFmtId="176" fontId="18" fillId="0" borderId="0" xfId="0" applyNumberFormat="1" applyFont="1" applyFill="1" applyAlignment="1">
      <alignment horizontal="center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 wrapText="1" shrinkToFit="1"/>
    </xf>
    <xf numFmtId="177" fontId="8" fillId="0" borderId="0" xfId="1" applyNumberFormat="1" applyFont="1" applyFill="1" applyBorder="1" applyAlignment="1">
      <alignment horizontal="center" vertical="center" wrapText="1" shrinkToFit="1"/>
    </xf>
    <xf numFmtId="176" fontId="9" fillId="0" borderId="0" xfId="1" applyNumberFormat="1" applyFont="1" applyFill="1" applyBorder="1" applyAlignment="1">
      <alignment horizontal="center" vertical="center" wrapText="1" shrinkToFit="1"/>
    </xf>
    <xf numFmtId="176" fontId="10" fillId="0" borderId="1" xfId="1" applyNumberFormat="1" applyFont="1" applyFill="1" applyBorder="1" applyAlignment="1">
      <alignment horizontal="right" vertical="center" wrapText="1" shrinkToFit="1"/>
    </xf>
    <xf numFmtId="177" fontId="10" fillId="0" borderId="1" xfId="1" applyNumberFormat="1" applyFont="1" applyFill="1" applyBorder="1" applyAlignment="1">
      <alignment horizontal="right" vertical="center" wrapText="1" shrinkToFit="1"/>
    </xf>
    <xf numFmtId="176" fontId="11" fillId="0" borderId="1" xfId="1" applyNumberFormat="1" applyFont="1" applyFill="1" applyBorder="1" applyAlignment="1">
      <alignment horizontal="right" vertical="center" wrapText="1" shrinkToFit="1"/>
    </xf>
    <xf numFmtId="176" fontId="12" fillId="0" borderId="3" xfId="1" applyNumberFormat="1" applyFont="1" applyFill="1" applyBorder="1" applyAlignment="1">
      <alignment horizontal="center" vertical="center" wrapText="1" shrinkToFit="1"/>
    </xf>
    <xf numFmtId="176" fontId="12" fillId="0" borderId="4" xfId="1" applyNumberFormat="1" applyFont="1" applyFill="1" applyBorder="1" applyAlignment="1">
      <alignment horizontal="center" vertical="center" wrapText="1" shrinkToFit="1"/>
    </xf>
    <xf numFmtId="177" fontId="12" fillId="0" borderId="3" xfId="1" applyNumberFormat="1" applyFont="1" applyFill="1" applyBorder="1" applyAlignment="1">
      <alignment horizontal="center" vertical="center" wrapText="1" shrinkToFit="1"/>
    </xf>
    <xf numFmtId="177" fontId="12" fillId="0" borderId="4" xfId="1" applyNumberFormat="1" applyFont="1" applyFill="1" applyBorder="1" applyAlignment="1">
      <alignment horizontal="center" vertical="center" wrapText="1" shrinkToFit="1"/>
    </xf>
  </cellXfs>
  <cellStyles count="3">
    <cellStyle name="常规" xfId="0" builtinId="0"/>
    <cellStyle name="常规 2" xfId="2"/>
    <cellStyle name="常规_Sheet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102"/>
  <sheetViews>
    <sheetView showZeros="0" tabSelected="1" zoomScaleNormal="100" workbookViewId="0">
      <pane ySplit="4" topLeftCell="A5" activePane="bottomLeft" state="frozen"/>
      <selection pane="bottomLeft" activeCell="L15" sqref="L15"/>
    </sheetView>
  </sheetViews>
  <sheetFormatPr defaultColWidth="9" defaultRowHeight="14.25"/>
  <cols>
    <col min="1" max="1" width="10.625" style="93" customWidth="1"/>
    <col min="2" max="4" width="11.25" style="93" customWidth="1"/>
    <col min="5" max="5" width="9.375" style="93" customWidth="1"/>
    <col min="6" max="10" width="11.25" style="93" customWidth="1"/>
    <col min="11" max="11" width="10.625" style="93" customWidth="1"/>
    <col min="12" max="12" width="10.625" style="91" customWidth="1"/>
    <col min="13" max="16384" width="9" style="91"/>
  </cols>
  <sheetData>
    <row r="1" spans="1:12" ht="18.75" customHeight="1">
      <c r="A1" s="10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2" ht="24.75" customHeight="1">
      <c r="A2" s="105" t="s">
        <v>292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34.5" customHeight="1">
      <c r="L3" s="95" t="s">
        <v>1</v>
      </c>
    </row>
    <row r="4" spans="1:12" ht="24">
      <c r="A4" s="107" t="s">
        <v>2</v>
      </c>
      <c r="B4" s="106" t="s">
        <v>3</v>
      </c>
      <c r="C4" s="106"/>
      <c r="D4" s="106"/>
      <c r="E4" s="106" t="s">
        <v>4</v>
      </c>
      <c r="F4" s="106"/>
      <c r="G4" s="106"/>
      <c r="H4" s="96" t="s">
        <v>5</v>
      </c>
      <c r="I4" s="96" t="s">
        <v>6</v>
      </c>
      <c r="J4" s="110" t="s">
        <v>7</v>
      </c>
      <c r="K4" s="111"/>
      <c r="L4" s="112"/>
    </row>
    <row r="5" spans="1:12">
      <c r="A5" s="108"/>
      <c r="B5" s="106" t="s">
        <v>8</v>
      </c>
      <c r="C5" s="106"/>
      <c r="D5" s="96" t="s">
        <v>9</v>
      </c>
      <c r="E5" s="106" t="s">
        <v>8</v>
      </c>
      <c r="F5" s="106"/>
      <c r="G5" s="96" t="s">
        <v>9</v>
      </c>
      <c r="H5" s="96" t="s">
        <v>8</v>
      </c>
      <c r="I5" s="96" t="s">
        <v>9</v>
      </c>
      <c r="J5" s="113" t="s">
        <v>293</v>
      </c>
      <c r="K5" s="114"/>
      <c r="L5" s="104" t="s">
        <v>294</v>
      </c>
    </row>
    <row r="6" spans="1:12" ht="24">
      <c r="A6" s="109"/>
      <c r="B6" s="96" t="s">
        <v>297</v>
      </c>
      <c r="C6" s="96" t="s">
        <v>11</v>
      </c>
      <c r="D6" s="96" t="s">
        <v>11</v>
      </c>
      <c r="E6" s="96" t="s">
        <v>10</v>
      </c>
      <c r="F6" s="96" t="s">
        <v>11</v>
      </c>
      <c r="G6" s="96" t="s">
        <v>11</v>
      </c>
      <c r="H6" s="96" t="s">
        <v>10</v>
      </c>
      <c r="I6" s="96" t="s">
        <v>11</v>
      </c>
      <c r="J6" s="96" t="s">
        <v>295</v>
      </c>
      <c r="K6" s="96" t="s">
        <v>296</v>
      </c>
      <c r="L6" s="96" t="s">
        <v>11</v>
      </c>
    </row>
    <row r="7" spans="1:12">
      <c r="A7" s="97" t="s">
        <v>7</v>
      </c>
      <c r="B7" s="97">
        <f>B8+B30</f>
        <v>0</v>
      </c>
      <c r="C7" s="97">
        <f t="shared" ref="C7:I7" si="0">C8+C30</f>
        <v>141961</v>
      </c>
      <c r="D7" s="97">
        <f t="shared" si="0"/>
        <v>33490</v>
      </c>
      <c r="E7" s="97">
        <f t="shared" si="0"/>
        <v>0</v>
      </c>
      <c r="F7" s="97">
        <f t="shared" si="0"/>
        <v>63878</v>
      </c>
      <c r="G7" s="97">
        <f t="shared" si="0"/>
        <v>35551</v>
      </c>
      <c r="H7" s="97">
        <f t="shared" si="0"/>
        <v>0</v>
      </c>
      <c r="I7" s="97">
        <f t="shared" si="0"/>
        <v>1192</v>
      </c>
      <c r="J7" s="97">
        <f>B7+E7+H7</f>
        <v>0</v>
      </c>
      <c r="K7" s="97">
        <f>C7+F7</f>
        <v>205839</v>
      </c>
      <c r="L7" s="97">
        <f>D7+G7+I7</f>
        <v>70233</v>
      </c>
    </row>
    <row r="8" spans="1:12" s="92" customFormat="1">
      <c r="A8" s="97" t="s">
        <v>12</v>
      </c>
      <c r="B8" s="97">
        <f>SUM(B9:B29)</f>
        <v>88.13</v>
      </c>
      <c r="C8" s="97">
        <f t="shared" ref="C8:I8" si="1">SUM(C9:C29)</f>
        <v>73472</v>
      </c>
      <c r="D8" s="97">
        <f t="shared" si="1"/>
        <v>14223</v>
      </c>
      <c r="E8" s="97">
        <f t="shared" si="1"/>
        <v>39.75</v>
      </c>
      <c r="F8" s="97">
        <f t="shared" si="1"/>
        <v>36671</v>
      </c>
      <c r="G8" s="97">
        <f t="shared" si="1"/>
        <v>17850</v>
      </c>
      <c r="H8" s="97">
        <f t="shared" si="1"/>
        <v>-2.4500000000000002</v>
      </c>
      <c r="I8" s="97">
        <f t="shared" si="1"/>
        <v>510</v>
      </c>
      <c r="J8" s="97">
        <f t="shared" ref="J8:J71" si="2">B8+E8+H8</f>
        <v>125.43</v>
      </c>
      <c r="K8" s="97">
        <f t="shared" ref="K8:K71" si="3">C8+F8</f>
        <v>110143</v>
      </c>
      <c r="L8" s="97">
        <f t="shared" ref="L8:L71" si="4">D8+G8+I8</f>
        <v>32583</v>
      </c>
    </row>
    <row r="9" spans="1:12">
      <c r="A9" s="98" t="s">
        <v>13</v>
      </c>
      <c r="B9" s="98">
        <v>-19.8</v>
      </c>
      <c r="C9" s="98">
        <v>35689</v>
      </c>
      <c r="D9" s="98">
        <v>5535</v>
      </c>
      <c r="E9" s="98">
        <v>106.74</v>
      </c>
      <c r="F9" s="98">
        <v>16154</v>
      </c>
      <c r="G9" s="98">
        <v>5512</v>
      </c>
      <c r="H9" s="98">
        <v>0</v>
      </c>
      <c r="I9" s="98">
        <v>226</v>
      </c>
      <c r="J9" s="97">
        <f t="shared" si="2"/>
        <v>86.94</v>
      </c>
      <c r="K9" s="97">
        <f t="shared" si="3"/>
        <v>51843</v>
      </c>
      <c r="L9" s="97">
        <f t="shared" si="4"/>
        <v>11273</v>
      </c>
    </row>
    <row r="10" spans="1:12">
      <c r="A10" s="98" t="s">
        <v>14</v>
      </c>
      <c r="B10" s="98">
        <v>33.369999999999997</v>
      </c>
      <c r="C10" s="98">
        <v>2882</v>
      </c>
      <c r="D10" s="98">
        <v>678</v>
      </c>
      <c r="E10" s="98">
        <v>6.78</v>
      </c>
      <c r="F10" s="98">
        <v>1267</v>
      </c>
      <c r="G10" s="98">
        <v>701</v>
      </c>
      <c r="H10" s="98">
        <v>0</v>
      </c>
      <c r="I10" s="98">
        <v>21</v>
      </c>
      <c r="J10" s="97">
        <f t="shared" si="2"/>
        <v>40.15</v>
      </c>
      <c r="K10" s="97">
        <f t="shared" si="3"/>
        <v>4149</v>
      </c>
      <c r="L10" s="97">
        <f t="shared" si="4"/>
        <v>1400</v>
      </c>
    </row>
    <row r="11" spans="1:12">
      <c r="A11" s="98" t="s">
        <v>15</v>
      </c>
      <c r="B11" s="98">
        <v>76.239999999999995</v>
      </c>
      <c r="C11" s="98">
        <v>4912</v>
      </c>
      <c r="D11" s="98">
        <v>1145</v>
      </c>
      <c r="E11" s="98">
        <v>29.37</v>
      </c>
      <c r="F11" s="98">
        <v>1601</v>
      </c>
      <c r="G11" s="98">
        <v>874</v>
      </c>
      <c r="H11" s="98">
        <v>0</v>
      </c>
      <c r="I11" s="98">
        <v>31</v>
      </c>
      <c r="J11" s="97">
        <f t="shared" si="2"/>
        <v>105.61</v>
      </c>
      <c r="K11" s="97">
        <f t="shared" si="3"/>
        <v>6513</v>
      </c>
      <c r="L11" s="97">
        <f t="shared" si="4"/>
        <v>2050</v>
      </c>
    </row>
    <row r="12" spans="1:12">
      <c r="A12" s="98" t="s">
        <v>16</v>
      </c>
      <c r="B12" s="98">
        <v>-12.42</v>
      </c>
      <c r="C12" s="98">
        <v>1334</v>
      </c>
      <c r="D12" s="98">
        <v>301</v>
      </c>
      <c r="E12" s="98">
        <v>6.77</v>
      </c>
      <c r="F12" s="98">
        <v>1881</v>
      </c>
      <c r="G12" s="98">
        <v>1026</v>
      </c>
      <c r="H12" s="98">
        <v>0</v>
      </c>
      <c r="I12" s="98">
        <v>18</v>
      </c>
      <c r="J12" s="97">
        <f t="shared" si="2"/>
        <v>-5.65</v>
      </c>
      <c r="K12" s="97">
        <f t="shared" si="3"/>
        <v>3215</v>
      </c>
      <c r="L12" s="97">
        <f t="shared" si="4"/>
        <v>1345</v>
      </c>
    </row>
    <row r="13" spans="1:12">
      <c r="A13" s="98" t="s">
        <v>17</v>
      </c>
      <c r="B13" s="98">
        <v>15.11</v>
      </c>
      <c r="C13" s="98">
        <v>199</v>
      </c>
      <c r="D13" s="98">
        <v>47</v>
      </c>
      <c r="E13" s="98">
        <v>10.4</v>
      </c>
      <c r="F13" s="98">
        <v>651</v>
      </c>
      <c r="G13" s="98">
        <v>321</v>
      </c>
      <c r="H13" s="98">
        <v>0.25</v>
      </c>
      <c r="I13" s="98">
        <v>7</v>
      </c>
      <c r="J13" s="97">
        <f t="shared" si="2"/>
        <v>25.76</v>
      </c>
      <c r="K13" s="97">
        <f t="shared" si="3"/>
        <v>850</v>
      </c>
      <c r="L13" s="97">
        <f t="shared" si="4"/>
        <v>375</v>
      </c>
    </row>
    <row r="14" spans="1:12">
      <c r="A14" s="98" t="s">
        <v>18</v>
      </c>
      <c r="B14" s="98">
        <v>-30.73</v>
      </c>
      <c r="C14" s="98">
        <v>2797</v>
      </c>
      <c r="D14" s="98">
        <v>612</v>
      </c>
      <c r="E14" s="98">
        <v>-6.81</v>
      </c>
      <c r="F14" s="98">
        <v>1677</v>
      </c>
      <c r="G14" s="98">
        <v>881</v>
      </c>
      <c r="H14" s="98">
        <v>0</v>
      </c>
      <c r="I14" s="98">
        <v>11</v>
      </c>
      <c r="J14" s="97">
        <f t="shared" si="2"/>
        <v>-37.54</v>
      </c>
      <c r="K14" s="97">
        <f t="shared" si="3"/>
        <v>4474</v>
      </c>
      <c r="L14" s="97">
        <f t="shared" si="4"/>
        <v>1504</v>
      </c>
    </row>
    <row r="15" spans="1:12">
      <c r="A15" s="98" t="s">
        <v>19</v>
      </c>
      <c r="B15" s="98">
        <v>33.75</v>
      </c>
      <c r="C15" s="98">
        <v>1093</v>
      </c>
      <c r="D15" s="98">
        <v>249</v>
      </c>
      <c r="E15" s="98">
        <v>10.4</v>
      </c>
      <c r="F15" s="98">
        <v>491</v>
      </c>
      <c r="G15" s="98">
        <v>262</v>
      </c>
      <c r="H15" s="98">
        <v>0</v>
      </c>
      <c r="I15" s="98">
        <v>10</v>
      </c>
      <c r="J15" s="97">
        <f t="shared" si="2"/>
        <v>44.15</v>
      </c>
      <c r="K15" s="97">
        <f t="shared" si="3"/>
        <v>1584</v>
      </c>
      <c r="L15" s="97">
        <f t="shared" si="4"/>
        <v>521</v>
      </c>
    </row>
    <row r="16" spans="1:12">
      <c r="A16" s="98" t="s">
        <v>20</v>
      </c>
      <c r="B16" s="98">
        <v>-26.68</v>
      </c>
      <c r="C16" s="98">
        <v>838</v>
      </c>
      <c r="D16" s="98">
        <v>141</v>
      </c>
      <c r="E16" s="98">
        <v>-7.87</v>
      </c>
      <c r="F16" s="98">
        <v>616</v>
      </c>
      <c r="G16" s="98">
        <v>283</v>
      </c>
      <c r="H16" s="98">
        <v>0</v>
      </c>
      <c r="I16" s="98">
        <v>12</v>
      </c>
      <c r="J16" s="97">
        <f t="shared" si="2"/>
        <v>-34.549999999999997</v>
      </c>
      <c r="K16" s="97">
        <f t="shared" si="3"/>
        <v>1454</v>
      </c>
      <c r="L16" s="97">
        <f t="shared" si="4"/>
        <v>436</v>
      </c>
    </row>
    <row r="17" spans="1:12">
      <c r="A17" s="98" t="s">
        <v>21</v>
      </c>
      <c r="B17" s="98">
        <v>-4.5</v>
      </c>
      <c r="C17" s="98">
        <v>710</v>
      </c>
      <c r="D17" s="98">
        <v>144</v>
      </c>
      <c r="E17" s="98">
        <v>-11.66</v>
      </c>
      <c r="F17" s="98">
        <v>816</v>
      </c>
      <c r="G17" s="98">
        <v>444</v>
      </c>
      <c r="H17" s="98">
        <v>0</v>
      </c>
      <c r="I17" s="98">
        <v>14</v>
      </c>
      <c r="J17" s="97">
        <f t="shared" si="2"/>
        <v>-16.16</v>
      </c>
      <c r="K17" s="97">
        <f t="shared" si="3"/>
        <v>1526</v>
      </c>
      <c r="L17" s="97">
        <f t="shared" si="4"/>
        <v>602</v>
      </c>
    </row>
    <row r="18" spans="1:12">
      <c r="A18" s="98" t="s">
        <v>22</v>
      </c>
      <c r="B18" s="98">
        <v>-16.329999999999998</v>
      </c>
      <c r="C18" s="98">
        <v>2087</v>
      </c>
      <c r="D18" s="98">
        <v>523</v>
      </c>
      <c r="E18" s="98">
        <v>17.97</v>
      </c>
      <c r="F18" s="98">
        <v>2054</v>
      </c>
      <c r="G18" s="98">
        <v>1132</v>
      </c>
      <c r="H18" s="98">
        <v>0</v>
      </c>
      <c r="I18" s="98">
        <v>26</v>
      </c>
      <c r="J18" s="97">
        <f t="shared" si="2"/>
        <v>1.64</v>
      </c>
      <c r="K18" s="97">
        <f t="shared" si="3"/>
        <v>4141</v>
      </c>
      <c r="L18" s="97">
        <f t="shared" si="4"/>
        <v>1681</v>
      </c>
    </row>
    <row r="19" spans="1:12">
      <c r="A19" s="98" t="s">
        <v>23</v>
      </c>
      <c r="B19" s="98">
        <v>-16.309999999999999</v>
      </c>
      <c r="C19" s="98">
        <v>1817</v>
      </c>
      <c r="D19" s="98">
        <v>349</v>
      </c>
      <c r="E19" s="98">
        <v>-4.92</v>
      </c>
      <c r="F19" s="98">
        <v>1149</v>
      </c>
      <c r="G19" s="98">
        <v>573</v>
      </c>
      <c r="H19" s="98">
        <v>0</v>
      </c>
      <c r="I19" s="98">
        <v>24</v>
      </c>
      <c r="J19" s="97">
        <f t="shared" si="2"/>
        <v>-21.23</v>
      </c>
      <c r="K19" s="97">
        <f t="shared" si="3"/>
        <v>2966</v>
      </c>
      <c r="L19" s="97">
        <f t="shared" si="4"/>
        <v>946</v>
      </c>
    </row>
    <row r="20" spans="1:12">
      <c r="A20" s="98" t="s">
        <v>24</v>
      </c>
      <c r="B20" s="98">
        <v>-13.68</v>
      </c>
      <c r="C20" s="98">
        <v>2002</v>
      </c>
      <c r="D20" s="98">
        <v>436</v>
      </c>
      <c r="E20" s="98">
        <v>-17.440000000000001</v>
      </c>
      <c r="F20" s="98">
        <v>1461</v>
      </c>
      <c r="G20" s="98">
        <v>769</v>
      </c>
      <c r="H20" s="98">
        <v>0</v>
      </c>
      <c r="I20" s="98">
        <v>20</v>
      </c>
      <c r="J20" s="97">
        <f t="shared" si="2"/>
        <v>-31.12</v>
      </c>
      <c r="K20" s="97">
        <f t="shared" si="3"/>
        <v>3463</v>
      </c>
      <c r="L20" s="97">
        <f t="shared" si="4"/>
        <v>1225</v>
      </c>
    </row>
    <row r="21" spans="1:12">
      <c r="A21" s="98" t="s">
        <v>25</v>
      </c>
      <c r="B21" s="98">
        <v>-6.47</v>
      </c>
      <c r="C21" s="98">
        <v>1633</v>
      </c>
      <c r="D21" s="98">
        <v>311</v>
      </c>
      <c r="E21" s="98">
        <v>-9.3000000000000007</v>
      </c>
      <c r="F21" s="98">
        <v>455</v>
      </c>
      <c r="G21" s="98">
        <v>230</v>
      </c>
      <c r="H21" s="98">
        <v>0</v>
      </c>
      <c r="I21" s="98">
        <v>3</v>
      </c>
      <c r="J21" s="97">
        <f t="shared" si="2"/>
        <v>-15.77</v>
      </c>
      <c r="K21" s="97">
        <f t="shared" si="3"/>
        <v>2088</v>
      </c>
      <c r="L21" s="97">
        <f t="shared" si="4"/>
        <v>544</v>
      </c>
    </row>
    <row r="22" spans="1:12">
      <c r="A22" s="98" t="s">
        <v>26</v>
      </c>
      <c r="B22" s="98">
        <v>7.16</v>
      </c>
      <c r="C22" s="98">
        <v>3521</v>
      </c>
      <c r="D22" s="98">
        <v>721</v>
      </c>
      <c r="E22" s="98">
        <v>-43.71</v>
      </c>
      <c r="F22" s="98">
        <v>1424</v>
      </c>
      <c r="G22" s="98">
        <v>612</v>
      </c>
      <c r="H22" s="98">
        <v>0</v>
      </c>
      <c r="I22" s="98">
        <v>9</v>
      </c>
      <c r="J22" s="97">
        <f t="shared" si="2"/>
        <v>-36.549999999999997</v>
      </c>
      <c r="K22" s="97">
        <f t="shared" si="3"/>
        <v>4945</v>
      </c>
      <c r="L22" s="97">
        <f t="shared" si="4"/>
        <v>1342</v>
      </c>
    </row>
    <row r="23" spans="1:12">
      <c r="A23" s="98" t="s">
        <v>27</v>
      </c>
      <c r="B23" s="98">
        <v>-33.69</v>
      </c>
      <c r="C23" s="98">
        <v>1860</v>
      </c>
      <c r="D23" s="98">
        <v>313</v>
      </c>
      <c r="E23" s="98">
        <v>-13.91</v>
      </c>
      <c r="F23" s="98">
        <v>519</v>
      </c>
      <c r="G23" s="98">
        <v>253</v>
      </c>
      <c r="H23" s="98">
        <v>0</v>
      </c>
      <c r="I23" s="98">
        <v>21</v>
      </c>
      <c r="J23" s="97">
        <f t="shared" si="2"/>
        <v>-47.6</v>
      </c>
      <c r="K23" s="97">
        <f t="shared" si="3"/>
        <v>2379</v>
      </c>
      <c r="L23" s="97">
        <f t="shared" si="4"/>
        <v>587</v>
      </c>
    </row>
    <row r="24" spans="1:12">
      <c r="A24" s="98" t="s">
        <v>28</v>
      </c>
      <c r="B24" s="98">
        <v>22.06</v>
      </c>
      <c r="C24" s="98">
        <v>1363</v>
      </c>
      <c r="D24" s="98">
        <v>349</v>
      </c>
      <c r="E24" s="98">
        <v>1.94</v>
      </c>
      <c r="F24" s="98">
        <v>526</v>
      </c>
      <c r="G24" s="98">
        <v>281</v>
      </c>
      <c r="H24" s="98">
        <v>0</v>
      </c>
      <c r="I24" s="98">
        <v>7</v>
      </c>
      <c r="J24" s="97">
        <f t="shared" si="2"/>
        <v>24</v>
      </c>
      <c r="K24" s="97">
        <f t="shared" si="3"/>
        <v>1889</v>
      </c>
      <c r="L24" s="97">
        <f t="shared" si="4"/>
        <v>637</v>
      </c>
    </row>
    <row r="25" spans="1:12">
      <c r="A25" s="98" t="s">
        <v>29</v>
      </c>
      <c r="B25" s="98">
        <v>61.1</v>
      </c>
      <c r="C25" s="98">
        <v>4273</v>
      </c>
      <c r="D25" s="98">
        <v>1054</v>
      </c>
      <c r="E25" s="98">
        <v>19.14</v>
      </c>
      <c r="F25" s="98">
        <v>1466</v>
      </c>
      <c r="G25" s="98">
        <v>806</v>
      </c>
      <c r="H25" s="98">
        <v>0</v>
      </c>
      <c r="I25" s="98">
        <v>23</v>
      </c>
      <c r="J25" s="97">
        <f t="shared" si="2"/>
        <v>80.239999999999995</v>
      </c>
      <c r="K25" s="97">
        <f t="shared" si="3"/>
        <v>5739</v>
      </c>
      <c r="L25" s="97">
        <f t="shared" si="4"/>
        <v>1883</v>
      </c>
    </row>
    <row r="26" spans="1:12">
      <c r="A26" s="98" t="s">
        <v>30</v>
      </c>
      <c r="B26" s="98">
        <v>-10.66</v>
      </c>
      <c r="C26" s="98">
        <v>738</v>
      </c>
      <c r="D26" s="98">
        <v>138</v>
      </c>
      <c r="E26" s="98">
        <v>14.56</v>
      </c>
      <c r="F26" s="98">
        <v>452</v>
      </c>
      <c r="G26" s="98">
        <v>247</v>
      </c>
      <c r="H26" s="98">
        <v>0</v>
      </c>
      <c r="I26" s="98">
        <v>10</v>
      </c>
      <c r="J26" s="97">
        <f t="shared" si="2"/>
        <v>3.9</v>
      </c>
      <c r="K26" s="97">
        <f t="shared" si="3"/>
        <v>1190</v>
      </c>
      <c r="L26" s="97">
        <f t="shared" si="4"/>
        <v>395</v>
      </c>
    </row>
    <row r="27" spans="1:12">
      <c r="A27" s="98" t="s">
        <v>31</v>
      </c>
      <c r="B27" s="98">
        <v>38.58</v>
      </c>
      <c r="C27" s="98">
        <v>728</v>
      </c>
      <c r="D27" s="98">
        <v>182</v>
      </c>
      <c r="E27" s="98">
        <v>-19.82</v>
      </c>
      <c r="F27" s="98">
        <v>428</v>
      </c>
      <c r="G27" s="98">
        <v>594</v>
      </c>
      <c r="H27" s="98">
        <v>-1.48</v>
      </c>
      <c r="I27" s="98">
        <v>5</v>
      </c>
      <c r="J27" s="97">
        <f t="shared" si="2"/>
        <v>17.28</v>
      </c>
      <c r="K27" s="97">
        <f t="shared" si="3"/>
        <v>1156</v>
      </c>
      <c r="L27" s="97">
        <f t="shared" si="4"/>
        <v>781</v>
      </c>
    </row>
    <row r="28" spans="1:12">
      <c r="A28" s="98" t="s">
        <v>32</v>
      </c>
      <c r="B28" s="98">
        <v>28.61</v>
      </c>
      <c r="C28" s="98">
        <v>852</v>
      </c>
      <c r="D28" s="98">
        <v>214</v>
      </c>
      <c r="E28" s="98">
        <v>-9.85</v>
      </c>
      <c r="F28" s="98">
        <v>429</v>
      </c>
      <c r="G28" s="98">
        <v>596</v>
      </c>
      <c r="H28" s="98">
        <v>-0.93</v>
      </c>
      <c r="I28" s="98">
        <v>2</v>
      </c>
      <c r="J28" s="97">
        <f t="shared" si="2"/>
        <v>17.829999999999998</v>
      </c>
      <c r="K28" s="97">
        <f t="shared" si="3"/>
        <v>1281</v>
      </c>
      <c r="L28" s="97">
        <f t="shared" si="4"/>
        <v>812</v>
      </c>
    </row>
    <row r="29" spans="1:12">
      <c r="A29" s="98" t="s">
        <v>33</v>
      </c>
      <c r="B29" s="98">
        <v>-36.58</v>
      </c>
      <c r="C29" s="98">
        <v>2144</v>
      </c>
      <c r="D29" s="98">
        <v>781</v>
      </c>
      <c r="E29" s="98">
        <v>-39.03</v>
      </c>
      <c r="F29" s="98">
        <v>1154</v>
      </c>
      <c r="G29" s="98">
        <v>1453</v>
      </c>
      <c r="H29" s="98">
        <v>-0.28999999999999998</v>
      </c>
      <c r="I29" s="98">
        <v>10</v>
      </c>
      <c r="J29" s="97">
        <f t="shared" si="2"/>
        <v>-75.900000000000006</v>
      </c>
      <c r="K29" s="97">
        <f t="shared" si="3"/>
        <v>3298</v>
      </c>
      <c r="L29" s="97">
        <f t="shared" si="4"/>
        <v>2244</v>
      </c>
    </row>
    <row r="30" spans="1:12" s="92" customFormat="1">
      <c r="A30" s="99" t="s">
        <v>34</v>
      </c>
      <c r="B30" s="99">
        <f>SUM(B31:B102)</f>
        <v>-88.13</v>
      </c>
      <c r="C30" s="99">
        <f t="shared" ref="C30:I30" si="5">SUM(C31:C102)</f>
        <v>68489</v>
      </c>
      <c r="D30" s="99">
        <f t="shared" si="5"/>
        <v>19267</v>
      </c>
      <c r="E30" s="99">
        <f t="shared" si="5"/>
        <v>-39.75</v>
      </c>
      <c r="F30" s="99">
        <f t="shared" si="5"/>
        <v>27207</v>
      </c>
      <c r="G30" s="99">
        <f t="shared" si="5"/>
        <v>17701</v>
      </c>
      <c r="H30" s="99">
        <f t="shared" si="5"/>
        <v>2.4500000000000002</v>
      </c>
      <c r="I30" s="99">
        <f t="shared" si="5"/>
        <v>682</v>
      </c>
      <c r="J30" s="97">
        <f t="shared" si="2"/>
        <v>-125.43</v>
      </c>
      <c r="K30" s="97">
        <f t="shared" si="3"/>
        <v>95696</v>
      </c>
      <c r="L30" s="97">
        <f t="shared" si="4"/>
        <v>37650</v>
      </c>
    </row>
    <row r="31" spans="1:12">
      <c r="A31" s="100" t="s">
        <v>35</v>
      </c>
      <c r="B31" s="98">
        <v>-45.96</v>
      </c>
      <c r="C31" s="98">
        <v>2442</v>
      </c>
      <c r="D31" s="98">
        <v>715</v>
      </c>
      <c r="E31" s="98">
        <v>1.08</v>
      </c>
      <c r="F31" s="98">
        <v>876</v>
      </c>
      <c r="G31" s="98">
        <v>629</v>
      </c>
      <c r="H31" s="98">
        <v>0</v>
      </c>
      <c r="I31" s="98">
        <v>22</v>
      </c>
      <c r="J31" s="97">
        <f t="shared" si="2"/>
        <v>-44.88</v>
      </c>
      <c r="K31" s="97">
        <f t="shared" si="3"/>
        <v>3318</v>
      </c>
      <c r="L31" s="97">
        <f t="shared" si="4"/>
        <v>1366</v>
      </c>
    </row>
    <row r="32" spans="1:12">
      <c r="A32" s="100" t="s">
        <v>36</v>
      </c>
      <c r="B32" s="98">
        <v>14.62</v>
      </c>
      <c r="C32" s="98">
        <v>3606</v>
      </c>
      <c r="D32" s="98">
        <v>1081</v>
      </c>
      <c r="E32" s="98">
        <v>13.35</v>
      </c>
      <c r="F32" s="98">
        <v>1089</v>
      </c>
      <c r="G32" s="98">
        <v>783</v>
      </c>
      <c r="H32" s="98">
        <v>0</v>
      </c>
      <c r="I32" s="98">
        <v>38</v>
      </c>
      <c r="J32" s="97">
        <f t="shared" si="2"/>
        <v>27.97</v>
      </c>
      <c r="K32" s="97">
        <f t="shared" si="3"/>
        <v>4695</v>
      </c>
      <c r="L32" s="97">
        <f t="shared" si="4"/>
        <v>1902</v>
      </c>
    </row>
    <row r="33" spans="1:12">
      <c r="A33" s="100" t="s">
        <v>37</v>
      </c>
      <c r="B33" s="98">
        <v>-37.75</v>
      </c>
      <c r="C33" s="98">
        <v>2939</v>
      </c>
      <c r="D33" s="98">
        <v>880</v>
      </c>
      <c r="E33" s="98">
        <v>13.37</v>
      </c>
      <c r="F33" s="98">
        <v>1025</v>
      </c>
      <c r="G33" s="98">
        <v>737</v>
      </c>
      <c r="H33" s="98">
        <v>0</v>
      </c>
      <c r="I33" s="98">
        <v>50</v>
      </c>
      <c r="J33" s="97">
        <f t="shared" si="2"/>
        <v>-24.38</v>
      </c>
      <c r="K33" s="97">
        <f t="shared" si="3"/>
        <v>3964</v>
      </c>
      <c r="L33" s="97">
        <f t="shared" si="4"/>
        <v>1667</v>
      </c>
    </row>
    <row r="34" spans="1:12">
      <c r="A34" s="100" t="s">
        <v>38</v>
      </c>
      <c r="B34" s="98">
        <v>7.15</v>
      </c>
      <c r="C34" s="98">
        <v>2385</v>
      </c>
      <c r="D34" s="98">
        <v>668</v>
      </c>
      <c r="E34" s="98">
        <v>10.93</v>
      </c>
      <c r="F34" s="98">
        <v>659</v>
      </c>
      <c r="G34" s="98">
        <v>472</v>
      </c>
      <c r="H34" s="98">
        <v>0</v>
      </c>
      <c r="I34" s="98">
        <v>46</v>
      </c>
      <c r="J34" s="97">
        <f t="shared" si="2"/>
        <v>18.079999999999998</v>
      </c>
      <c r="K34" s="97">
        <f t="shared" si="3"/>
        <v>3044</v>
      </c>
      <c r="L34" s="97">
        <f t="shared" si="4"/>
        <v>1186</v>
      </c>
    </row>
    <row r="35" spans="1:12">
      <c r="A35" s="100" t="s">
        <v>39</v>
      </c>
      <c r="B35" s="98">
        <v>73.84</v>
      </c>
      <c r="C35" s="98">
        <v>3095</v>
      </c>
      <c r="D35" s="98">
        <v>965</v>
      </c>
      <c r="E35" s="98">
        <v>19.420000000000002</v>
      </c>
      <c r="F35" s="98">
        <v>897</v>
      </c>
      <c r="G35" s="98">
        <v>638</v>
      </c>
      <c r="H35" s="98">
        <v>0</v>
      </c>
      <c r="I35" s="98">
        <v>32</v>
      </c>
      <c r="J35" s="97">
        <f t="shared" si="2"/>
        <v>93.26</v>
      </c>
      <c r="K35" s="97">
        <f t="shared" si="3"/>
        <v>3992</v>
      </c>
      <c r="L35" s="97">
        <f t="shared" si="4"/>
        <v>1635</v>
      </c>
    </row>
    <row r="36" spans="1:12">
      <c r="A36" s="100" t="s">
        <v>40</v>
      </c>
      <c r="B36" s="98">
        <v>12.35</v>
      </c>
      <c r="C36" s="98">
        <v>1633</v>
      </c>
      <c r="D36" s="98">
        <v>423</v>
      </c>
      <c r="E36" s="98">
        <v>8.76</v>
      </c>
      <c r="F36" s="98">
        <v>553</v>
      </c>
      <c r="G36" s="98">
        <v>385</v>
      </c>
      <c r="H36" s="98">
        <v>0</v>
      </c>
      <c r="I36" s="98">
        <v>21</v>
      </c>
      <c r="J36" s="97">
        <f t="shared" si="2"/>
        <v>21.11</v>
      </c>
      <c r="K36" s="97">
        <f t="shared" si="3"/>
        <v>2186</v>
      </c>
      <c r="L36" s="97">
        <f t="shared" si="4"/>
        <v>829</v>
      </c>
    </row>
    <row r="37" spans="1:12">
      <c r="A37" s="100" t="s">
        <v>41</v>
      </c>
      <c r="B37" s="98">
        <v>17.55</v>
      </c>
      <c r="C37" s="98">
        <v>1505</v>
      </c>
      <c r="D37" s="98">
        <v>426</v>
      </c>
      <c r="E37" s="98">
        <v>-2.54</v>
      </c>
      <c r="F37" s="98">
        <v>547</v>
      </c>
      <c r="G37" s="98">
        <v>377</v>
      </c>
      <c r="H37" s="98">
        <v>0</v>
      </c>
      <c r="I37" s="98">
        <v>15</v>
      </c>
      <c r="J37" s="97">
        <f t="shared" si="2"/>
        <v>15.01</v>
      </c>
      <c r="K37" s="97">
        <f t="shared" si="3"/>
        <v>2052</v>
      </c>
      <c r="L37" s="97">
        <f t="shared" si="4"/>
        <v>818</v>
      </c>
    </row>
    <row r="38" spans="1:12">
      <c r="A38" s="100" t="s">
        <v>42</v>
      </c>
      <c r="B38" s="98">
        <v>17.940000000000001</v>
      </c>
      <c r="C38" s="98">
        <v>1178</v>
      </c>
      <c r="D38" s="98">
        <v>370</v>
      </c>
      <c r="E38" s="98">
        <v>2.4300000000000002</v>
      </c>
      <c r="F38" s="98">
        <v>347</v>
      </c>
      <c r="G38" s="98">
        <v>248</v>
      </c>
      <c r="H38" s="98">
        <v>0</v>
      </c>
      <c r="I38" s="98">
        <v>9</v>
      </c>
      <c r="J38" s="97">
        <f t="shared" si="2"/>
        <v>20.37</v>
      </c>
      <c r="K38" s="97">
        <f t="shared" si="3"/>
        <v>1525</v>
      </c>
      <c r="L38" s="97">
        <f t="shared" si="4"/>
        <v>627</v>
      </c>
    </row>
    <row r="39" spans="1:12">
      <c r="A39" s="100" t="s">
        <v>43</v>
      </c>
      <c r="B39" s="98">
        <v>6.55</v>
      </c>
      <c r="C39" s="98">
        <v>256</v>
      </c>
      <c r="D39" s="98">
        <v>64</v>
      </c>
      <c r="E39" s="98">
        <v>-1.98</v>
      </c>
      <c r="F39" s="98">
        <v>56</v>
      </c>
      <c r="G39" s="98">
        <v>39</v>
      </c>
      <c r="H39" s="98">
        <v>0</v>
      </c>
      <c r="I39" s="98">
        <v>2</v>
      </c>
      <c r="J39" s="97">
        <f t="shared" si="2"/>
        <v>4.57</v>
      </c>
      <c r="K39" s="97">
        <f t="shared" si="3"/>
        <v>312</v>
      </c>
      <c r="L39" s="97">
        <f t="shared" si="4"/>
        <v>105</v>
      </c>
    </row>
    <row r="40" spans="1:12">
      <c r="A40" s="100" t="s">
        <v>44</v>
      </c>
      <c r="B40" s="98">
        <v>130.47</v>
      </c>
      <c r="C40" s="98">
        <v>525</v>
      </c>
      <c r="D40" s="98">
        <v>144</v>
      </c>
      <c r="E40" s="98">
        <v>-5.48</v>
      </c>
      <c r="F40" s="98">
        <v>338</v>
      </c>
      <c r="G40" s="98">
        <v>202</v>
      </c>
      <c r="H40" s="98">
        <v>0</v>
      </c>
      <c r="I40" s="98">
        <v>5</v>
      </c>
      <c r="J40" s="97">
        <f t="shared" si="2"/>
        <v>124.99</v>
      </c>
      <c r="K40" s="97">
        <f t="shared" si="3"/>
        <v>863</v>
      </c>
      <c r="L40" s="97">
        <f t="shared" si="4"/>
        <v>351</v>
      </c>
    </row>
    <row r="41" spans="1:12">
      <c r="A41" s="100" t="s">
        <v>45</v>
      </c>
      <c r="B41" s="98">
        <v>-28.47</v>
      </c>
      <c r="C41" s="98">
        <v>1178</v>
      </c>
      <c r="D41" s="98">
        <v>309</v>
      </c>
      <c r="E41" s="98">
        <v>14.44</v>
      </c>
      <c r="F41" s="98">
        <v>485</v>
      </c>
      <c r="G41" s="98">
        <v>344</v>
      </c>
      <c r="H41" s="98">
        <v>0</v>
      </c>
      <c r="I41" s="98">
        <v>11</v>
      </c>
      <c r="J41" s="97">
        <f t="shared" si="2"/>
        <v>-14.03</v>
      </c>
      <c r="K41" s="97">
        <f t="shared" si="3"/>
        <v>1663</v>
      </c>
      <c r="L41" s="97">
        <f t="shared" si="4"/>
        <v>664</v>
      </c>
    </row>
    <row r="42" spans="1:12">
      <c r="A42" s="100" t="s">
        <v>46</v>
      </c>
      <c r="B42" s="98">
        <v>-1.97</v>
      </c>
      <c r="C42" s="98">
        <v>1590</v>
      </c>
      <c r="D42" s="98">
        <v>524</v>
      </c>
      <c r="E42" s="98">
        <v>24.24</v>
      </c>
      <c r="F42" s="98">
        <v>840</v>
      </c>
      <c r="G42" s="98">
        <v>561</v>
      </c>
      <c r="H42" s="98">
        <v>0</v>
      </c>
      <c r="I42" s="98">
        <v>16</v>
      </c>
      <c r="J42" s="97">
        <f t="shared" si="2"/>
        <v>22.27</v>
      </c>
      <c r="K42" s="97">
        <f t="shared" si="3"/>
        <v>2430</v>
      </c>
      <c r="L42" s="97">
        <f t="shared" si="4"/>
        <v>1101</v>
      </c>
    </row>
    <row r="43" spans="1:12">
      <c r="A43" s="100" t="s">
        <v>47</v>
      </c>
      <c r="B43" s="98">
        <v>-5.14</v>
      </c>
      <c r="C43" s="98">
        <v>170</v>
      </c>
      <c r="D43" s="98">
        <v>43</v>
      </c>
      <c r="E43" s="98">
        <v>-28.35</v>
      </c>
      <c r="F43" s="98">
        <v>388</v>
      </c>
      <c r="G43" s="98">
        <v>111</v>
      </c>
      <c r="H43" s="98">
        <v>0</v>
      </c>
      <c r="I43" s="98">
        <v>2</v>
      </c>
      <c r="J43" s="97">
        <f t="shared" si="2"/>
        <v>-33.49</v>
      </c>
      <c r="K43" s="97">
        <f t="shared" si="3"/>
        <v>558</v>
      </c>
      <c r="L43" s="97">
        <f t="shared" si="4"/>
        <v>156</v>
      </c>
    </row>
    <row r="44" spans="1:12">
      <c r="A44" s="100" t="s">
        <v>48</v>
      </c>
      <c r="B44" s="98">
        <v>1.47</v>
      </c>
      <c r="C44" s="98">
        <v>256</v>
      </c>
      <c r="D44" s="98">
        <v>73</v>
      </c>
      <c r="E44" s="98">
        <v>-14.93</v>
      </c>
      <c r="F44" s="98">
        <v>315</v>
      </c>
      <c r="G44" s="98">
        <v>124</v>
      </c>
      <c r="H44" s="98">
        <v>0</v>
      </c>
      <c r="I44" s="98">
        <v>2</v>
      </c>
      <c r="J44" s="97">
        <f t="shared" si="2"/>
        <v>-13.46</v>
      </c>
      <c r="K44" s="97">
        <f t="shared" si="3"/>
        <v>571</v>
      </c>
      <c r="L44" s="97">
        <f t="shared" si="4"/>
        <v>199</v>
      </c>
    </row>
    <row r="45" spans="1:12">
      <c r="A45" s="100" t="s">
        <v>49</v>
      </c>
      <c r="B45" s="98">
        <v>-69.36</v>
      </c>
      <c r="C45" s="98">
        <v>3904</v>
      </c>
      <c r="D45" s="98">
        <v>1154</v>
      </c>
      <c r="E45" s="98">
        <v>-12.02</v>
      </c>
      <c r="F45" s="98">
        <v>1028</v>
      </c>
      <c r="G45" s="98">
        <v>662</v>
      </c>
      <c r="H45" s="98">
        <v>0</v>
      </c>
      <c r="I45" s="98">
        <v>13</v>
      </c>
      <c r="J45" s="97">
        <f t="shared" si="2"/>
        <v>-81.38</v>
      </c>
      <c r="K45" s="97">
        <f t="shared" si="3"/>
        <v>4932</v>
      </c>
      <c r="L45" s="97">
        <f t="shared" si="4"/>
        <v>1829</v>
      </c>
    </row>
    <row r="46" spans="1:12">
      <c r="A46" s="100" t="s">
        <v>50</v>
      </c>
      <c r="B46" s="98">
        <v>-23.39</v>
      </c>
      <c r="C46" s="98">
        <v>3223</v>
      </c>
      <c r="D46" s="98">
        <v>865</v>
      </c>
      <c r="E46" s="98">
        <v>-0.19</v>
      </c>
      <c r="F46" s="98">
        <v>938</v>
      </c>
      <c r="G46" s="98">
        <v>644</v>
      </c>
      <c r="H46" s="98">
        <v>0</v>
      </c>
      <c r="I46" s="98">
        <v>6</v>
      </c>
      <c r="J46" s="97">
        <f t="shared" si="2"/>
        <v>-23.58</v>
      </c>
      <c r="K46" s="97">
        <f t="shared" si="3"/>
        <v>4161</v>
      </c>
      <c r="L46" s="97">
        <f t="shared" si="4"/>
        <v>1515</v>
      </c>
    </row>
    <row r="47" spans="1:12">
      <c r="A47" s="100" t="s">
        <v>51</v>
      </c>
      <c r="B47" s="98">
        <v>-0.84</v>
      </c>
      <c r="C47" s="98">
        <v>653</v>
      </c>
      <c r="D47" s="98">
        <v>181</v>
      </c>
      <c r="E47" s="98">
        <v>-8.17</v>
      </c>
      <c r="F47" s="98">
        <v>328</v>
      </c>
      <c r="G47" s="98">
        <v>224</v>
      </c>
      <c r="H47" s="98">
        <v>0</v>
      </c>
      <c r="I47" s="98">
        <v>3</v>
      </c>
      <c r="J47" s="97">
        <f t="shared" si="2"/>
        <v>-9.01</v>
      </c>
      <c r="K47" s="97">
        <f t="shared" si="3"/>
        <v>981</v>
      </c>
      <c r="L47" s="97">
        <f t="shared" si="4"/>
        <v>408</v>
      </c>
    </row>
    <row r="48" spans="1:12">
      <c r="A48" s="100" t="s">
        <v>52</v>
      </c>
      <c r="B48" s="98">
        <v>-1.92</v>
      </c>
      <c r="C48" s="98">
        <v>199</v>
      </c>
      <c r="D48" s="98">
        <v>41</v>
      </c>
      <c r="E48" s="98">
        <v>-13.3</v>
      </c>
      <c r="F48" s="98">
        <v>208</v>
      </c>
      <c r="G48" s="98">
        <v>97</v>
      </c>
      <c r="H48" s="98">
        <v>0</v>
      </c>
      <c r="I48" s="98">
        <v>3</v>
      </c>
      <c r="J48" s="97">
        <f t="shared" si="2"/>
        <v>-15.22</v>
      </c>
      <c r="K48" s="97">
        <f t="shared" si="3"/>
        <v>407</v>
      </c>
      <c r="L48" s="97">
        <f t="shared" si="4"/>
        <v>141</v>
      </c>
    </row>
    <row r="49" spans="1:12">
      <c r="A49" s="100" t="s">
        <v>53</v>
      </c>
      <c r="B49" s="98">
        <v>56.16</v>
      </c>
      <c r="C49" s="98">
        <v>2399</v>
      </c>
      <c r="D49" s="98">
        <v>766</v>
      </c>
      <c r="E49" s="98">
        <v>-2.38</v>
      </c>
      <c r="F49" s="98">
        <v>764</v>
      </c>
      <c r="G49" s="98">
        <v>467</v>
      </c>
      <c r="H49" s="98">
        <v>0</v>
      </c>
      <c r="I49" s="98">
        <v>5</v>
      </c>
      <c r="J49" s="97">
        <f t="shared" si="2"/>
        <v>53.78</v>
      </c>
      <c r="K49" s="97">
        <f t="shared" si="3"/>
        <v>3163</v>
      </c>
      <c r="L49" s="97">
        <f t="shared" si="4"/>
        <v>1238</v>
      </c>
    </row>
    <row r="50" spans="1:12">
      <c r="A50" s="100" t="s">
        <v>54</v>
      </c>
      <c r="B50" s="98">
        <v>3.93</v>
      </c>
      <c r="C50" s="98">
        <v>838</v>
      </c>
      <c r="D50" s="98">
        <v>219</v>
      </c>
      <c r="E50" s="98">
        <v>-1.83</v>
      </c>
      <c r="F50" s="98">
        <v>151</v>
      </c>
      <c r="G50" s="98">
        <v>103</v>
      </c>
      <c r="H50" s="98">
        <v>0</v>
      </c>
      <c r="I50" s="98">
        <v>7</v>
      </c>
      <c r="J50" s="97">
        <f t="shared" si="2"/>
        <v>2.1</v>
      </c>
      <c r="K50" s="97">
        <f t="shared" si="3"/>
        <v>989</v>
      </c>
      <c r="L50" s="97">
        <f t="shared" si="4"/>
        <v>329</v>
      </c>
    </row>
    <row r="51" spans="1:12">
      <c r="A51" s="100" t="s">
        <v>55</v>
      </c>
      <c r="B51" s="98">
        <v>21.25</v>
      </c>
      <c r="C51" s="98">
        <v>852</v>
      </c>
      <c r="D51" s="98">
        <v>251</v>
      </c>
      <c r="E51" s="98">
        <v>-5.65</v>
      </c>
      <c r="F51" s="98">
        <v>268</v>
      </c>
      <c r="G51" s="98">
        <v>191</v>
      </c>
      <c r="H51" s="98">
        <v>0</v>
      </c>
      <c r="I51" s="98">
        <v>5</v>
      </c>
      <c r="J51" s="97">
        <f t="shared" si="2"/>
        <v>15.6</v>
      </c>
      <c r="K51" s="97">
        <f t="shared" si="3"/>
        <v>1120</v>
      </c>
      <c r="L51" s="97">
        <f t="shared" si="4"/>
        <v>447</v>
      </c>
    </row>
    <row r="52" spans="1:12">
      <c r="A52" s="100" t="s">
        <v>56</v>
      </c>
      <c r="B52" s="98">
        <v>5.97</v>
      </c>
      <c r="C52" s="98">
        <v>227</v>
      </c>
      <c r="D52" s="98">
        <v>64</v>
      </c>
      <c r="E52" s="98">
        <v>0.27</v>
      </c>
      <c r="F52" s="98">
        <v>77</v>
      </c>
      <c r="G52" s="98">
        <v>49</v>
      </c>
      <c r="H52" s="98">
        <v>0</v>
      </c>
      <c r="I52" s="98">
        <v>4</v>
      </c>
      <c r="J52" s="97">
        <f t="shared" si="2"/>
        <v>6.24</v>
      </c>
      <c r="K52" s="97">
        <f t="shared" si="3"/>
        <v>304</v>
      </c>
      <c r="L52" s="97">
        <f t="shared" si="4"/>
        <v>117</v>
      </c>
    </row>
    <row r="53" spans="1:12">
      <c r="A53" s="100" t="s">
        <v>57</v>
      </c>
      <c r="B53" s="98">
        <v>-17.7</v>
      </c>
      <c r="C53" s="98">
        <v>809</v>
      </c>
      <c r="D53" s="98">
        <v>183</v>
      </c>
      <c r="E53" s="98">
        <v>0.97</v>
      </c>
      <c r="F53" s="98">
        <v>403</v>
      </c>
      <c r="G53" s="98">
        <v>279</v>
      </c>
      <c r="H53" s="98">
        <v>0</v>
      </c>
      <c r="I53" s="98">
        <v>16</v>
      </c>
      <c r="J53" s="97">
        <f t="shared" si="2"/>
        <v>-16.73</v>
      </c>
      <c r="K53" s="97">
        <f t="shared" si="3"/>
        <v>1212</v>
      </c>
      <c r="L53" s="97">
        <f t="shared" si="4"/>
        <v>478</v>
      </c>
    </row>
    <row r="54" spans="1:12">
      <c r="A54" s="100" t="s">
        <v>58</v>
      </c>
      <c r="B54" s="98">
        <v>-15.23</v>
      </c>
      <c r="C54" s="98">
        <v>312</v>
      </c>
      <c r="D54" s="98">
        <v>66</v>
      </c>
      <c r="E54" s="98">
        <v>-5.59</v>
      </c>
      <c r="F54" s="98">
        <v>186</v>
      </c>
      <c r="G54" s="98">
        <v>107</v>
      </c>
      <c r="H54" s="98">
        <v>0</v>
      </c>
      <c r="I54" s="98">
        <v>7</v>
      </c>
      <c r="J54" s="97">
        <f t="shared" si="2"/>
        <v>-20.82</v>
      </c>
      <c r="K54" s="97">
        <f t="shared" si="3"/>
        <v>498</v>
      </c>
      <c r="L54" s="97">
        <f t="shared" si="4"/>
        <v>180</v>
      </c>
    </row>
    <row r="55" spans="1:12">
      <c r="A55" s="100" t="s">
        <v>59</v>
      </c>
      <c r="B55" s="98">
        <v>-7.54</v>
      </c>
      <c r="C55" s="98">
        <v>199</v>
      </c>
      <c r="D55" s="98">
        <v>43</v>
      </c>
      <c r="E55" s="98">
        <v>5.34</v>
      </c>
      <c r="F55" s="98">
        <v>122</v>
      </c>
      <c r="G55" s="98">
        <v>82</v>
      </c>
      <c r="H55" s="98">
        <v>0</v>
      </c>
      <c r="I55" s="98">
        <v>13</v>
      </c>
      <c r="J55" s="97">
        <f t="shared" si="2"/>
        <v>-2.2000000000000002</v>
      </c>
      <c r="K55" s="97">
        <f t="shared" si="3"/>
        <v>321</v>
      </c>
      <c r="L55" s="97">
        <f t="shared" si="4"/>
        <v>138</v>
      </c>
    </row>
    <row r="56" spans="1:12">
      <c r="A56" s="100" t="s">
        <v>60</v>
      </c>
      <c r="B56" s="98">
        <v>-13.56</v>
      </c>
      <c r="C56" s="98">
        <v>809</v>
      </c>
      <c r="D56" s="98">
        <v>238</v>
      </c>
      <c r="E56" s="98">
        <v>10.56</v>
      </c>
      <c r="F56" s="98">
        <v>499</v>
      </c>
      <c r="G56" s="98">
        <v>353</v>
      </c>
      <c r="H56" s="98">
        <v>0</v>
      </c>
      <c r="I56" s="98">
        <v>17</v>
      </c>
      <c r="J56" s="97">
        <f t="shared" si="2"/>
        <v>-3</v>
      </c>
      <c r="K56" s="97">
        <f t="shared" si="3"/>
        <v>1308</v>
      </c>
      <c r="L56" s="97">
        <f t="shared" si="4"/>
        <v>608</v>
      </c>
    </row>
    <row r="57" spans="1:12">
      <c r="A57" s="100" t="s">
        <v>61</v>
      </c>
      <c r="B57" s="98">
        <v>60.12</v>
      </c>
      <c r="C57" s="98">
        <v>639</v>
      </c>
      <c r="D57" s="98">
        <v>155</v>
      </c>
      <c r="E57" s="98">
        <v>-21.88</v>
      </c>
      <c r="F57" s="98">
        <v>479</v>
      </c>
      <c r="G57" s="98">
        <v>318</v>
      </c>
      <c r="H57" s="98">
        <v>0</v>
      </c>
      <c r="I57" s="98">
        <v>15</v>
      </c>
      <c r="J57" s="97">
        <f t="shared" si="2"/>
        <v>38.24</v>
      </c>
      <c r="K57" s="97">
        <f t="shared" si="3"/>
        <v>1118</v>
      </c>
      <c r="L57" s="97">
        <f t="shared" si="4"/>
        <v>488</v>
      </c>
    </row>
    <row r="58" spans="1:12">
      <c r="A58" s="100" t="s">
        <v>62</v>
      </c>
      <c r="B58" s="98">
        <v>-75.62</v>
      </c>
      <c r="C58" s="98">
        <v>568</v>
      </c>
      <c r="D58" s="98">
        <v>175</v>
      </c>
      <c r="E58" s="98">
        <v>4.1900000000000004</v>
      </c>
      <c r="F58" s="98">
        <v>414</v>
      </c>
      <c r="G58" s="98">
        <v>296</v>
      </c>
      <c r="H58" s="98">
        <v>0</v>
      </c>
      <c r="I58" s="98">
        <v>7</v>
      </c>
      <c r="J58" s="97">
        <f t="shared" si="2"/>
        <v>-71.430000000000007</v>
      </c>
      <c r="K58" s="97">
        <f t="shared" si="3"/>
        <v>982</v>
      </c>
      <c r="L58" s="97">
        <f t="shared" si="4"/>
        <v>478</v>
      </c>
    </row>
    <row r="59" spans="1:12">
      <c r="A59" s="100" t="s">
        <v>63</v>
      </c>
      <c r="B59" s="98">
        <v>3.86</v>
      </c>
      <c r="C59" s="98">
        <v>738</v>
      </c>
      <c r="D59" s="98">
        <v>250</v>
      </c>
      <c r="E59" s="98">
        <v>7.31</v>
      </c>
      <c r="F59" s="98">
        <v>551</v>
      </c>
      <c r="G59" s="98">
        <v>395</v>
      </c>
      <c r="H59" s="98">
        <v>0</v>
      </c>
      <c r="I59" s="98">
        <v>15</v>
      </c>
      <c r="J59" s="97">
        <f t="shared" si="2"/>
        <v>11.17</v>
      </c>
      <c r="K59" s="97">
        <f t="shared" si="3"/>
        <v>1289</v>
      </c>
      <c r="L59" s="97">
        <f t="shared" si="4"/>
        <v>660</v>
      </c>
    </row>
    <row r="60" spans="1:12">
      <c r="A60" s="100" t="s">
        <v>64</v>
      </c>
      <c r="B60" s="98">
        <v>9.17</v>
      </c>
      <c r="C60" s="98">
        <v>1065</v>
      </c>
      <c r="D60" s="98">
        <v>361</v>
      </c>
      <c r="E60" s="98">
        <v>20.079999999999998</v>
      </c>
      <c r="F60" s="98">
        <v>478</v>
      </c>
      <c r="G60" s="98">
        <v>344</v>
      </c>
      <c r="H60" s="98">
        <v>0</v>
      </c>
      <c r="I60" s="98">
        <v>12</v>
      </c>
      <c r="J60" s="97">
        <f t="shared" si="2"/>
        <v>29.25</v>
      </c>
      <c r="K60" s="97">
        <f t="shared" si="3"/>
        <v>1543</v>
      </c>
      <c r="L60" s="97">
        <f t="shared" si="4"/>
        <v>717</v>
      </c>
    </row>
    <row r="61" spans="1:12">
      <c r="A61" s="100" t="s">
        <v>65</v>
      </c>
      <c r="B61" s="98">
        <v>12.98</v>
      </c>
      <c r="C61" s="98">
        <v>582</v>
      </c>
      <c r="D61" s="98">
        <v>208</v>
      </c>
      <c r="E61" s="98">
        <v>10.86</v>
      </c>
      <c r="F61" s="98">
        <v>550</v>
      </c>
      <c r="G61" s="98">
        <v>387</v>
      </c>
      <c r="H61" s="98">
        <v>0</v>
      </c>
      <c r="I61" s="98">
        <v>7</v>
      </c>
      <c r="J61" s="97">
        <f t="shared" si="2"/>
        <v>23.84</v>
      </c>
      <c r="K61" s="97">
        <f t="shared" si="3"/>
        <v>1132</v>
      </c>
      <c r="L61" s="97">
        <f t="shared" si="4"/>
        <v>602</v>
      </c>
    </row>
    <row r="62" spans="1:12">
      <c r="A62" s="100" t="s">
        <v>66</v>
      </c>
      <c r="B62" s="98">
        <v>4.09</v>
      </c>
      <c r="C62" s="98">
        <v>866</v>
      </c>
      <c r="D62" s="98">
        <v>277</v>
      </c>
      <c r="E62" s="98">
        <v>5.6</v>
      </c>
      <c r="F62" s="98">
        <v>454</v>
      </c>
      <c r="G62" s="98">
        <v>327</v>
      </c>
      <c r="H62" s="98">
        <v>0</v>
      </c>
      <c r="I62" s="98">
        <v>9</v>
      </c>
      <c r="J62" s="97">
        <f t="shared" si="2"/>
        <v>9.69</v>
      </c>
      <c r="K62" s="97">
        <f t="shared" si="3"/>
        <v>1320</v>
      </c>
      <c r="L62" s="97">
        <f t="shared" si="4"/>
        <v>613</v>
      </c>
    </row>
    <row r="63" spans="1:12">
      <c r="A63" s="100" t="s">
        <v>67</v>
      </c>
      <c r="B63" s="98">
        <v>11.19</v>
      </c>
      <c r="C63" s="98">
        <v>270</v>
      </c>
      <c r="D63" s="98">
        <v>83</v>
      </c>
      <c r="E63" s="98">
        <v>2.5</v>
      </c>
      <c r="F63" s="98">
        <v>100</v>
      </c>
      <c r="G63" s="98">
        <v>71</v>
      </c>
      <c r="H63" s="98">
        <v>0</v>
      </c>
      <c r="I63" s="98">
        <v>2</v>
      </c>
      <c r="J63" s="97">
        <f t="shared" si="2"/>
        <v>13.69</v>
      </c>
      <c r="K63" s="97">
        <f t="shared" si="3"/>
        <v>370</v>
      </c>
      <c r="L63" s="97">
        <f t="shared" si="4"/>
        <v>156</v>
      </c>
    </row>
    <row r="64" spans="1:12">
      <c r="A64" s="100" t="s">
        <v>68</v>
      </c>
      <c r="B64" s="98">
        <v>-0.97</v>
      </c>
      <c r="C64" s="98">
        <v>57</v>
      </c>
      <c r="D64" s="98">
        <v>13</v>
      </c>
      <c r="E64" s="98">
        <v>-1.08</v>
      </c>
      <c r="F64" s="98">
        <v>31</v>
      </c>
      <c r="G64" s="98">
        <v>21</v>
      </c>
      <c r="H64" s="98">
        <v>0</v>
      </c>
      <c r="I64" s="98">
        <v>1</v>
      </c>
      <c r="J64" s="97">
        <f t="shared" si="2"/>
        <v>-2.0499999999999998</v>
      </c>
      <c r="K64" s="97">
        <f t="shared" si="3"/>
        <v>88</v>
      </c>
      <c r="L64" s="97">
        <f t="shared" si="4"/>
        <v>35</v>
      </c>
    </row>
    <row r="65" spans="1:12">
      <c r="A65" s="100" t="s">
        <v>69</v>
      </c>
      <c r="B65" s="98">
        <v>-5.58</v>
      </c>
      <c r="C65" s="98">
        <v>14</v>
      </c>
      <c r="D65" s="98">
        <v>5</v>
      </c>
      <c r="E65" s="98">
        <v>-1.37</v>
      </c>
      <c r="F65" s="98">
        <v>30</v>
      </c>
      <c r="G65" s="98">
        <v>21</v>
      </c>
      <c r="H65" s="98">
        <v>0.49</v>
      </c>
      <c r="I65" s="98">
        <v>0</v>
      </c>
      <c r="J65" s="97">
        <f t="shared" si="2"/>
        <v>-6.46</v>
      </c>
      <c r="K65" s="97">
        <f t="shared" si="3"/>
        <v>44</v>
      </c>
      <c r="L65" s="97">
        <f t="shared" si="4"/>
        <v>26</v>
      </c>
    </row>
    <row r="66" spans="1:12">
      <c r="A66" s="100" t="s">
        <v>70</v>
      </c>
      <c r="B66" s="98">
        <v>-13.52</v>
      </c>
      <c r="C66" s="98">
        <v>1150</v>
      </c>
      <c r="D66" s="98">
        <v>284</v>
      </c>
      <c r="E66" s="98">
        <v>8.5500000000000007</v>
      </c>
      <c r="F66" s="98">
        <v>515</v>
      </c>
      <c r="G66" s="98">
        <v>285</v>
      </c>
      <c r="H66" s="98">
        <v>0</v>
      </c>
      <c r="I66" s="98">
        <v>19</v>
      </c>
      <c r="J66" s="97">
        <f t="shared" si="2"/>
        <v>-4.97</v>
      </c>
      <c r="K66" s="97">
        <f t="shared" si="3"/>
        <v>1665</v>
      </c>
      <c r="L66" s="97">
        <f t="shared" si="4"/>
        <v>588</v>
      </c>
    </row>
    <row r="67" spans="1:12">
      <c r="A67" s="100" t="s">
        <v>71</v>
      </c>
      <c r="B67" s="98">
        <v>-20.73</v>
      </c>
      <c r="C67" s="98">
        <v>554</v>
      </c>
      <c r="D67" s="98">
        <v>119</v>
      </c>
      <c r="E67" s="98">
        <v>-8.4499999999999993</v>
      </c>
      <c r="F67" s="98">
        <v>220</v>
      </c>
      <c r="G67" s="98">
        <v>112</v>
      </c>
      <c r="H67" s="98">
        <v>0</v>
      </c>
      <c r="I67" s="98">
        <v>9</v>
      </c>
      <c r="J67" s="97">
        <f t="shared" si="2"/>
        <v>-29.18</v>
      </c>
      <c r="K67" s="97">
        <f t="shared" si="3"/>
        <v>774</v>
      </c>
      <c r="L67" s="97">
        <f t="shared" si="4"/>
        <v>240</v>
      </c>
    </row>
    <row r="68" spans="1:12">
      <c r="A68" s="100" t="s">
        <v>72</v>
      </c>
      <c r="B68" s="98">
        <v>26.33</v>
      </c>
      <c r="C68" s="98">
        <v>3393</v>
      </c>
      <c r="D68" s="98">
        <v>913</v>
      </c>
      <c r="E68" s="98">
        <v>-0.1</v>
      </c>
      <c r="F68" s="98">
        <v>1086</v>
      </c>
      <c r="G68" s="98">
        <v>643</v>
      </c>
      <c r="H68" s="98">
        <v>0</v>
      </c>
      <c r="I68" s="98">
        <v>16</v>
      </c>
      <c r="J68" s="97">
        <f t="shared" si="2"/>
        <v>26.23</v>
      </c>
      <c r="K68" s="97">
        <f t="shared" si="3"/>
        <v>4479</v>
      </c>
      <c r="L68" s="97">
        <f t="shared" si="4"/>
        <v>1572</v>
      </c>
    </row>
    <row r="69" spans="1:12">
      <c r="A69" s="100" t="s">
        <v>73</v>
      </c>
      <c r="B69" s="98">
        <v>-18.14</v>
      </c>
      <c r="C69" s="98">
        <v>639</v>
      </c>
      <c r="D69" s="98">
        <v>148</v>
      </c>
      <c r="E69" s="98">
        <v>-1.0900000000000001</v>
      </c>
      <c r="F69" s="98">
        <v>312</v>
      </c>
      <c r="G69" s="98">
        <v>168</v>
      </c>
      <c r="H69" s="98">
        <v>0</v>
      </c>
      <c r="I69" s="98">
        <v>14</v>
      </c>
      <c r="J69" s="97">
        <f t="shared" si="2"/>
        <v>-19.23</v>
      </c>
      <c r="K69" s="97">
        <f t="shared" si="3"/>
        <v>951</v>
      </c>
      <c r="L69" s="97">
        <f t="shared" si="4"/>
        <v>330</v>
      </c>
    </row>
    <row r="70" spans="1:12">
      <c r="A70" s="100" t="s">
        <v>74</v>
      </c>
      <c r="B70" s="98">
        <v>-14.67</v>
      </c>
      <c r="C70" s="98">
        <v>923</v>
      </c>
      <c r="D70" s="98">
        <v>225</v>
      </c>
      <c r="E70" s="98">
        <v>-2.08</v>
      </c>
      <c r="F70" s="98">
        <v>234</v>
      </c>
      <c r="G70" s="98">
        <v>138</v>
      </c>
      <c r="H70" s="98">
        <v>0</v>
      </c>
      <c r="I70" s="98">
        <v>11</v>
      </c>
      <c r="J70" s="97">
        <f t="shared" si="2"/>
        <v>-16.75</v>
      </c>
      <c r="K70" s="97">
        <f t="shared" si="3"/>
        <v>1157</v>
      </c>
      <c r="L70" s="97">
        <f t="shared" si="4"/>
        <v>374</v>
      </c>
    </row>
    <row r="71" spans="1:12">
      <c r="A71" s="100" t="s">
        <v>75</v>
      </c>
      <c r="B71" s="98">
        <v>-27.51</v>
      </c>
      <c r="C71" s="98">
        <v>965</v>
      </c>
      <c r="D71" s="98">
        <v>221</v>
      </c>
      <c r="E71" s="98">
        <v>-18.48</v>
      </c>
      <c r="F71" s="98">
        <v>470</v>
      </c>
      <c r="G71" s="98">
        <v>248</v>
      </c>
      <c r="H71" s="98">
        <v>0</v>
      </c>
      <c r="I71" s="98">
        <v>4</v>
      </c>
      <c r="J71" s="97">
        <f t="shared" si="2"/>
        <v>-45.99</v>
      </c>
      <c r="K71" s="97">
        <f t="shared" si="3"/>
        <v>1435</v>
      </c>
      <c r="L71" s="97">
        <f t="shared" si="4"/>
        <v>473</v>
      </c>
    </row>
    <row r="72" spans="1:12">
      <c r="A72" s="100" t="s">
        <v>76</v>
      </c>
      <c r="B72" s="98">
        <v>-8.82</v>
      </c>
      <c r="C72" s="98">
        <v>383</v>
      </c>
      <c r="D72" s="98">
        <v>99</v>
      </c>
      <c r="E72" s="98">
        <v>-0.85</v>
      </c>
      <c r="F72" s="98">
        <v>211</v>
      </c>
      <c r="G72" s="98">
        <v>146</v>
      </c>
      <c r="H72" s="98">
        <v>0</v>
      </c>
      <c r="I72" s="98">
        <v>3</v>
      </c>
      <c r="J72" s="97">
        <f t="shared" ref="J72:J102" si="6">B72+E72+H72</f>
        <v>-9.67</v>
      </c>
      <c r="K72" s="97">
        <f t="shared" ref="K72:K102" si="7">C72+F72</f>
        <v>594</v>
      </c>
      <c r="L72" s="97">
        <f t="shared" ref="L72:L102" si="8">D72+G72+I72</f>
        <v>248</v>
      </c>
    </row>
    <row r="73" spans="1:12">
      <c r="A73" s="100" t="s">
        <v>77</v>
      </c>
      <c r="B73" s="98">
        <v>-5.29</v>
      </c>
      <c r="C73" s="98">
        <v>397</v>
      </c>
      <c r="D73" s="98">
        <v>115</v>
      </c>
      <c r="E73" s="98">
        <v>-4.68</v>
      </c>
      <c r="F73" s="98">
        <v>193</v>
      </c>
      <c r="G73" s="98">
        <v>135</v>
      </c>
      <c r="H73" s="98">
        <v>0</v>
      </c>
      <c r="I73" s="98">
        <v>3</v>
      </c>
      <c r="J73" s="97">
        <f t="shared" si="6"/>
        <v>-9.9700000000000006</v>
      </c>
      <c r="K73" s="97">
        <f t="shared" si="7"/>
        <v>590</v>
      </c>
      <c r="L73" s="97">
        <f t="shared" si="8"/>
        <v>253</v>
      </c>
    </row>
    <row r="74" spans="1:12">
      <c r="A74" s="100" t="s">
        <v>78</v>
      </c>
      <c r="B74" s="98">
        <v>5.8</v>
      </c>
      <c r="C74" s="98">
        <v>298</v>
      </c>
      <c r="D74" s="98">
        <v>80</v>
      </c>
      <c r="E74" s="98">
        <v>3.22</v>
      </c>
      <c r="F74" s="98">
        <v>189</v>
      </c>
      <c r="G74" s="98">
        <v>130</v>
      </c>
      <c r="H74" s="98">
        <v>0</v>
      </c>
      <c r="I74" s="98">
        <v>3</v>
      </c>
      <c r="J74" s="97">
        <f t="shared" si="6"/>
        <v>9.02</v>
      </c>
      <c r="K74" s="97">
        <f t="shared" si="7"/>
        <v>487</v>
      </c>
      <c r="L74" s="97">
        <f t="shared" si="8"/>
        <v>213</v>
      </c>
    </row>
    <row r="75" spans="1:12">
      <c r="A75" s="100" t="s">
        <v>79</v>
      </c>
      <c r="B75" s="98">
        <v>13.99</v>
      </c>
      <c r="C75" s="98">
        <v>511</v>
      </c>
      <c r="D75" s="98">
        <v>157</v>
      </c>
      <c r="E75" s="98">
        <v>3.24</v>
      </c>
      <c r="F75" s="98">
        <v>227</v>
      </c>
      <c r="G75" s="98">
        <v>155</v>
      </c>
      <c r="H75" s="98">
        <v>0</v>
      </c>
      <c r="I75" s="98">
        <v>2</v>
      </c>
      <c r="J75" s="97">
        <f t="shared" si="6"/>
        <v>17.23</v>
      </c>
      <c r="K75" s="97">
        <f t="shared" si="7"/>
        <v>738</v>
      </c>
      <c r="L75" s="97">
        <f t="shared" si="8"/>
        <v>314</v>
      </c>
    </row>
    <row r="76" spans="1:12">
      <c r="A76" s="100" t="s">
        <v>80</v>
      </c>
      <c r="B76" s="98">
        <v>0.54</v>
      </c>
      <c r="C76" s="98">
        <v>199</v>
      </c>
      <c r="D76" s="98">
        <v>55</v>
      </c>
      <c r="E76" s="98">
        <v>-2.34</v>
      </c>
      <c r="F76" s="98">
        <v>190</v>
      </c>
      <c r="G76" s="98">
        <v>128</v>
      </c>
      <c r="H76" s="98">
        <v>0</v>
      </c>
      <c r="I76" s="98">
        <v>3</v>
      </c>
      <c r="J76" s="97">
        <f t="shared" si="6"/>
        <v>-1.8</v>
      </c>
      <c r="K76" s="97">
        <f t="shared" si="7"/>
        <v>389</v>
      </c>
      <c r="L76" s="97">
        <f t="shared" si="8"/>
        <v>186</v>
      </c>
    </row>
    <row r="77" spans="1:12">
      <c r="A77" s="100" t="s">
        <v>81</v>
      </c>
      <c r="B77" s="98">
        <v>0.06</v>
      </c>
      <c r="C77" s="98">
        <v>142</v>
      </c>
      <c r="D77" s="98">
        <v>32</v>
      </c>
      <c r="E77" s="98">
        <v>-2.2000000000000002</v>
      </c>
      <c r="F77" s="98">
        <v>105</v>
      </c>
      <c r="G77" s="98">
        <v>56</v>
      </c>
      <c r="H77" s="98">
        <v>0</v>
      </c>
      <c r="I77" s="98">
        <v>1</v>
      </c>
      <c r="J77" s="97">
        <f t="shared" si="6"/>
        <v>-2.14</v>
      </c>
      <c r="K77" s="97">
        <f t="shared" si="7"/>
        <v>247</v>
      </c>
      <c r="L77" s="97">
        <f t="shared" si="8"/>
        <v>89</v>
      </c>
    </row>
    <row r="78" spans="1:12">
      <c r="A78" s="100" t="s">
        <v>82</v>
      </c>
      <c r="B78" s="98">
        <v>-6.15</v>
      </c>
      <c r="C78" s="98">
        <v>128</v>
      </c>
      <c r="D78" s="98">
        <v>34</v>
      </c>
      <c r="E78" s="98">
        <v>3.69</v>
      </c>
      <c r="F78" s="98">
        <v>82</v>
      </c>
      <c r="G78" s="98">
        <v>57</v>
      </c>
      <c r="H78" s="98">
        <v>0</v>
      </c>
      <c r="I78" s="98">
        <v>2</v>
      </c>
      <c r="J78" s="97">
        <f t="shared" si="6"/>
        <v>-2.46</v>
      </c>
      <c r="K78" s="97">
        <f t="shared" si="7"/>
        <v>210</v>
      </c>
      <c r="L78" s="97">
        <f t="shared" si="8"/>
        <v>93</v>
      </c>
    </row>
    <row r="79" spans="1:12">
      <c r="A79" s="100" t="s">
        <v>83</v>
      </c>
      <c r="B79" s="98">
        <v>-22.6</v>
      </c>
      <c r="C79" s="98">
        <v>1420</v>
      </c>
      <c r="D79" s="98">
        <v>344</v>
      </c>
      <c r="E79" s="98">
        <v>-12.69</v>
      </c>
      <c r="F79" s="98">
        <v>457</v>
      </c>
      <c r="G79" s="98">
        <v>290</v>
      </c>
      <c r="H79" s="98">
        <v>0</v>
      </c>
      <c r="I79" s="98">
        <v>5</v>
      </c>
      <c r="J79" s="97">
        <f t="shared" si="6"/>
        <v>-35.29</v>
      </c>
      <c r="K79" s="97">
        <f t="shared" si="7"/>
        <v>1877</v>
      </c>
      <c r="L79" s="97">
        <f t="shared" si="8"/>
        <v>639</v>
      </c>
    </row>
    <row r="80" spans="1:12">
      <c r="A80" s="100" t="s">
        <v>84</v>
      </c>
      <c r="B80" s="98">
        <v>-7.14</v>
      </c>
      <c r="C80" s="98">
        <v>156</v>
      </c>
      <c r="D80" s="98">
        <v>39</v>
      </c>
      <c r="E80" s="98">
        <v>-2.87</v>
      </c>
      <c r="F80" s="98">
        <v>86</v>
      </c>
      <c r="G80" s="98">
        <v>56</v>
      </c>
      <c r="H80" s="98">
        <v>0</v>
      </c>
      <c r="I80" s="98">
        <v>1</v>
      </c>
      <c r="J80" s="97">
        <f t="shared" si="6"/>
        <v>-10.01</v>
      </c>
      <c r="K80" s="97">
        <f t="shared" si="7"/>
        <v>242</v>
      </c>
      <c r="L80" s="97">
        <f t="shared" si="8"/>
        <v>96</v>
      </c>
    </row>
    <row r="81" spans="1:12">
      <c r="A81" s="100" t="s">
        <v>85</v>
      </c>
      <c r="B81" s="98">
        <v>-8.9</v>
      </c>
      <c r="C81" s="98">
        <v>227</v>
      </c>
      <c r="D81" s="98">
        <v>48</v>
      </c>
      <c r="E81" s="98">
        <v>-2.65</v>
      </c>
      <c r="F81" s="98">
        <v>156</v>
      </c>
      <c r="G81" s="98">
        <v>79</v>
      </c>
      <c r="H81" s="98">
        <v>0</v>
      </c>
      <c r="I81" s="98">
        <v>5</v>
      </c>
      <c r="J81" s="97">
        <f t="shared" si="6"/>
        <v>-11.55</v>
      </c>
      <c r="K81" s="97">
        <f t="shared" si="7"/>
        <v>383</v>
      </c>
      <c r="L81" s="97">
        <f t="shared" si="8"/>
        <v>132</v>
      </c>
    </row>
    <row r="82" spans="1:12">
      <c r="A82" s="100" t="s">
        <v>86</v>
      </c>
      <c r="B82" s="98">
        <v>-6.65</v>
      </c>
      <c r="C82" s="98">
        <v>767</v>
      </c>
      <c r="D82" s="98">
        <v>185</v>
      </c>
      <c r="E82" s="98">
        <v>-1.06</v>
      </c>
      <c r="F82" s="98">
        <v>267</v>
      </c>
      <c r="G82" s="98">
        <v>156</v>
      </c>
      <c r="H82" s="98">
        <v>0</v>
      </c>
      <c r="I82" s="98">
        <v>3</v>
      </c>
      <c r="J82" s="97">
        <f t="shared" si="6"/>
        <v>-7.71</v>
      </c>
      <c r="K82" s="97">
        <f t="shared" si="7"/>
        <v>1034</v>
      </c>
      <c r="L82" s="97">
        <f t="shared" si="8"/>
        <v>344</v>
      </c>
    </row>
    <row r="83" spans="1:12">
      <c r="A83" s="100" t="s">
        <v>87</v>
      </c>
      <c r="B83" s="98">
        <v>17.03</v>
      </c>
      <c r="C83" s="98">
        <v>1633</v>
      </c>
      <c r="D83" s="98">
        <v>458</v>
      </c>
      <c r="E83" s="98">
        <v>-15.06</v>
      </c>
      <c r="F83" s="98">
        <v>595</v>
      </c>
      <c r="G83" s="98">
        <v>414</v>
      </c>
      <c r="H83" s="98">
        <v>0</v>
      </c>
      <c r="I83" s="98">
        <v>9</v>
      </c>
      <c r="J83" s="97">
        <f t="shared" si="6"/>
        <v>1.97</v>
      </c>
      <c r="K83" s="97">
        <f t="shared" si="7"/>
        <v>2228</v>
      </c>
      <c r="L83" s="97">
        <f t="shared" si="8"/>
        <v>881</v>
      </c>
    </row>
    <row r="84" spans="1:12">
      <c r="A84" s="101" t="s">
        <v>88</v>
      </c>
      <c r="B84" s="98">
        <v>-36.590000000000003</v>
      </c>
      <c r="C84" s="98">
        <v>937</v>
      </c>
      <c r="D84" s="98">
        <v>198</v>
      </c>
      <c r="E84" s="98">
        <v>-8.5399999999999991</v>
      </c>
      <c r="F84" s="98">
        <v>450</v>
      </c>
      <c r="G84" s="98">
        <v>273</v>
      </c>
      <c r="H84" s="98">
        <v>0</v>
      </c>
      <c r="I84" s="98">
        <v>8</v>
      </c>
      <c r="J84" s="97">
        <f t="shared" si="6"/>
        <v>-45.13</v>
      </c>
      <c r="K84" s="97">
        <f t="shared" si="7"/>
        <v>1387</v>
      </c>
      <c r="L84" s="97">
        <f t="shared" si="8"/>
        <v>479</v>
      </c>
    </row>
    <row r="85" spans="1:12">
      <c r="A85" s="101" t="s">
        <v>89</v>
      </c>
      <c r="B85" s="98">
        <v>-28.95</v>
      </c>
      <c r="C85" s="98">
        <v>696</v>
      </c>
      <c r="D85" s="98">
        <v>154</v>
      </c>
      <c r="E85" s="98">
        <v>-13.19</v>
      </c>
      <c r="F85" s="98">
        <v>545</v>
      </c>
      <c r="G85" s="98">
        <v>248</v>
      </c>
      <c r="H85" s="98">
        <v>0</v>
      </c>
      <c r="I85" s="98">
        <v>8</v>
      </c>
      <c r="J85" s="97">
        <f t="shared" si="6"/>
        <v>-42.14</v>
      </c>
      <c r="K85" s="97">
        <f t="shared" si="7"/>
        <v>1241</v>
      </c>
      <c r="L85" s="97">
        <f t="shared" si="8"/>
        <v>410</v>
      </c>
    </row>
    <row r="86" spans="1:12">
      <c r="A86" s="101" t="s">
        <v>90</v>
      </c>
      <c r="B86" s="98">
        <v>-6.53</v>
      </c>
      <c r="C86" s="98">
        <v>454</v>
      </c>
      <c r="D86" s="98">
        <v>105</v>
      </c>
      <c r="E86" s="98">
        <v>-8.49</v>
      </c>
      <c r="F86" s="98">
        <v>150</v>
      </c>
      <c r="G86" s="98">
        <v>87</v>
      </c>
      <c r="H86" s="98">
        <v>0</v>
      </c>
      <c r="I86" s="98">
        <v>2</v>
      </c>
      <c r="J86" s="97">
        <f t="shared" si="6"/>
        <v>-15.02</v>
      </c>
      <c r="K86" s="97">
        <f t="shared" si="7"/>
        <v>604</v>
      </c>
      <c r="L86" s="97">
        <f t="shared" si="8"/>
        <v>194</v>
      </c>
    </row>
    <row r="87" spans="1:12">
      <c r="A87" s="101" t="s">
        <v>91</v>
      </c>
      <c r="B87" s="98">
        <v>-10.66</v>
      </c>
      <c r="C87" s="98">
        <v>355</v>
      </c>
      <c r="D87" s="98">
        <v>80</v>
      </c>
      <c r="E87" s="98">
        <v>-2.4700000000000002</v>
      </c>
      <c r="F87" s="98">
        <v>131</v>
      </c>
      <c r="G87" s="98">
        <v>87</v>
      </c>
      <c r="H87" s="98">
        <v>0</v>
      </c>
      <c r="I87" s="98">
        <v>2</v>
      </c>
      <c r="J87" s="97">
        <f t="shared" si="6"/>
        <v>-13.13</v>
      </c>
      <c r="K87" s="97">
        <f t="shared" si="7"/>
        <v>486</v>
      </c>
      <c r="L87" s="97">
        <f t="shared" si="8"/>
        <v>169</v>
      </c>
    </row>
    <row r="88" spans="1:12">
      <c r="A88" s="101" t="s">
        <v>92</v>
      </c>
      <c r="B88" s="98">
        <v>-25.15</v>
      </c>
      <c r="C88" s="98">
        <v>610</v>
      </c>
      <c r="D88" s="98">
        <v>135</v>
      </c>
      <c r="E88" s="98">
        <v>-6.42</v>
      </c>
      <c r="F88" s="98">
        <v>261</v>
      </c>
      <c r="G88" s="98">
        <v>150</v>
      </c>
      <c r="H88" s="98">
        <v>0</v>
      </c>
      <c r="I88" s="98">
        <v>16</v>
      </c>
      <c r="J88" s="97">
        <f t="shared" si="6"/>
        <v>-31.57</v>
      </c>
      <c r="K88" s="97">
        <f t="shared" si="7"/>
        <v>871</v>
      </c>
      <c r="L88" s="97">
        <f t="shared" si="8"/>
        <v>301</v>
      </c>
    </row>
    <row r="89" spans="1:12">
      <c r="A89" s="101" t="s">
        <v>93</v>
      </c>
      <c r="B89" s="98">
        <v>-6.83</v>
      </c>
      <c r="C89" s="98">
        <v>710</v>
      </c>
      <c r="D89" s="98">
        <v>170</v>
      </c>
      <c r="E89" s="98">
        <v>-3.28</v>
      </c>
      <c r="F89" s="98">
        <v>142</v>
      </c>
      <c r="G89" s="98">
        <v>90</v>
      </c>
      <c r="H89" s="98">
        <v>0</v>
      </c>
      <c r="I89" s="98">
        <v>1</v>
      </c>
      <c r="J89" s="97">
        <f t="shared" si="6"/>
        <v>-10.11</v>
      </c>
      <c r="K89" s="97">
        <f t="shared" si="7"/>
        <v>852</v>
      </c>
      <c r="L89" s="97">
        <f t="shared" si="8"/>
        <v>261</v>
      </c>
    </row>
    <row r="90" spans="1:12">
      <c r="A90" s="101" t="s">
        <v>94</v>
      </c>
      <c r="B90" s="98">
        <v>-12.66</v>
      </c>
      <c r="C90" s="98">
        <v>554</v>
      </c>
      <c r="D90" s="98">
        <v>127</v>
      </c>
      <c r="E90" s="98">
        <v>-5.66</v>
      </c>
      <c r="F90" s="98">
        <v>268</v>
      </c>
      <c r="G90" s="98">
        <v>135</v>
      </c>
      <c r="H90" s="98">
        <v>0</v>
      </c>
      <c r="I90" s="98">
        <v>4</v>
      </c>
      <c r="J90" s="97">
        <f t="shared" si="6"/>
        <v>-18.32</v>
      </c>
      <c r="K90" s="97">
        <f t="shared" si="7"/>
        <v>822</v>
      </c>
      <c r="L90" s="97">
        <f t="shared" si="8"/>
        <v>266</v>
      </c>
    </row>
    <row r="91" spans="1:12">
      <c r="A91" s="102" t="s">
        <v>95</v>
      </c>
      <c r="B91" s="98">
        <v>-4.3600000000000003</v>
      </c>
      <c r="C91" s="98">
        <v>99</v>
      </c>
      <c r="D91" s="98">
        <v>28</v>
      </c>
      <c r="E91" s="98">
        <v>-1.7</v>
      </c>
      <c r="F91" s="98">
        <v>55</v>
      </c>
      <c r="G91" s="98">
        <v>28</v>
      </c>
      <c r="H91" s="98">
        <v>0</v>
      </c>
      <c r="I91" s="98">
        <v>1</v>
      </c>
      <c r="J91" s="97">
        <f t="shared" si="6"/>
        <v>-6.06</v>
      </c>
      <c r="K91" s="97">
        <f t="shared" si="7"/>
        <v>154</v>
      </c>
      <c r="L91" s="97">
        <f t="shared" si="8"/>
        <v>57</v>
      </c>
    </row>
    <row r="92" spans="1:12">
      <c r="A92" s="102" t="s">
        <v>96</v>
      </c>
      <c r="B92" s="98">
        <v>-7.03</v>
      </c>
      <c r="C92" s="98">
        <v>114</v>
      </c>
      <c r="D92" s="98">
        <v>33</v>
      </c>
      <c r="E92" s="98">
        <v>0.46</v>
      </c>
      <c r="F92" s="98">
        <v>65</v>
      </c>
      <c r="G92" s="98">
        <v>37</v>
      </c>
      <c r="H92" s="98">
        <v>0</v>
      </c>
      <c r="I92" s="98">
        <v>1</v>
      </c>
      <c r="J92" s="97">
        <f t="shared" si="6"/>
        <v>-6.57</v>
      </c>
      <c r="K92" s="97">
        <f t="shared" si="7"/>
        <v>179</v>
      </c>
      <c r="L92" s="97">
        <f t="shared" si="8"/>
        <v>71</v>
      </c>
    </row>
    <row r="93" spans="1:12">
      <c r="A93" s="102" t="s">
        <v>97</v>
      </c>
      <c r="B93" s="98">
        <v>-0.65</v>
      </c>
      <c r="C93" s="98">
        <v>341</v>
      </c>
      <c r="D93" s="98">
        <v>114</v>
      </c>
      <c r="E93" s="98">
        <v>3.51</v>
      </c>
      <c r="F93" s="98">
        <v>126</v>
      </c>
      <c r="G93" s="98">
        <v>84</v>
      </c>
      <c r="H93" s="98">
        <v>0</v>
      </c>
      <c r="I93" s="98">
        <v>3</v>
      </c>
      <c r="J93" s="97">
        <f t="shared" si="6"/>
        <v>2.86</v>
      </c>
      <c r="K93" s="97">
        <f t="shared" si="7"/>
        <v>467</v>
      </c>
      <c r="L93" s="97">
        <f t="shared" si="8"/>
        <v>201</v>
      </c>
    </row>
    <row r="94" spans="1:12">
      <c r="A94" s="102" t="s">
        <v>98</v>
      </c>
      <c r="B94" s="98">
        <v>-2.0499999999999998</v>
      </c>
      <c r="C94" s="98">
        <v>57</v>
      </c>
      <c r="D94" s="98">
        <v>15</v>
      </c>
      <c r="E94" s="98">
        <v>-1.98</v>
      </c>
      <c r="F94" s="98">
        <v>36</v>
      </c>
      <c r="G94" s="98">
        <v>13</v>
      </c>
      <c r="H94" s="98">
        <v>0</v>
      </c>
      <c r="I94" s="98">
        <v>0</v>
      </c>
      <c r="J94" s="97">
        <f t="shared" si="6"/>
        <v>-4.03</v>
      </c>
      <c r="K94" s="97">
        <f t="shared" si="7"/>
        <v>93</v>
      </c>
      <c r="L94" s="97">
        <f t="shared" si="8"/>
        <v>28</v>
      </c>
    </row>
    <row r="95" spans="1:12">
      <c r="A95" s="102" t="s">
        <v>99</v>
      </c>
      <c r="B95" s="98">
        <v>-3.26</v>
      </c>
      <c r="C95" s="98">
        <v>412</v>
      </c>
      <c r="D95" s="98">
        <v>118</v>
      </c>
      <c r="E95" s="98">
        <v>3.13</v>
      </c>
      <c r="F95" s="98">
        <v>130</v>
      </c>
      <c r="G95" s="98">
        <v>93</v>
      </c>
      <c r="H95" s="98">
        <v>0</v>
      </c>
      <c r="I95" s="98">
        <v>4</v>
      </c>
      <c r="J95" s="97">
        <f t="shared" si="6"/>
        <v>-0.13</v>
      </c>
      <c r="K95" s="97">
        <f t="shared" si="7"/>
        <v>542</v>
      </c>
      <c r="L95" s="97">
        <f t="shared" si="8"/>
        <v>215</v>
      </c>
    </row>
    <row r="96" spans="1:12">
      <c r="A96" s="102" t="s">
        <v>100</v>
      </c>
      <c r="B96" s="98">
        <v>6.04</v>
      </c>
      <c r="C96" s="98">
        <v>114</v>
      </c>
      <c r="D96" s="98">
        <v>33</v>
      </c>
      <c r="E96" s="98">
        <v>-1.76</v>
      </c>
      <c r="F96" s="98">
        <v>112</v>
      </c>
      <c r="G96" s="98">
        <v>81</v>
      </c>
      <c r="H96" s="98">
        <v>1.96</v>
      </c>
      <c r="I96" s="98">
        <v>2</v>
      </c>
      <c r="J96" s="97">
        <f t="shared" si="6"/>
        <v>6.24</v>
      </c>
      <c r="K96" s="97">
        <f t="shared" si="7"/>
        <v>226</v>
      </c>
      <c r="L96" s="97">
        <f t="shared" si="8"/>
        <v>116</v>
      </c>
    </row>
    <row r="97" spans="1:12">
      <c r="A97" s="101" t="s">
        <v>101</v>
      </c>
      <c r="B97" s="98">
        <v>-25.8</v>
      </c>
      <c r="C97" s="98">
        <v>1576</v>
      </c>
      <c r="D97" s="98">
        <v>423</v>
      </c>
      <c r="E97" s="98">
        <v>7.26</v>
      </c>
      <c r="F97" s="98">
        <v>609</v>
      </c>
      <c r="G97" s="98">
        <v>407</v>
      </c>
      <c r="H97" s="98">
        <v>0</v>
      </c>
      <c r="I97" s="98">
        <v>19</v>
      </c>
      <c r="J97" s="97">
        <f t="shared" si="6"/>
        <v>-18.54</v>
      </c>
      <c r="K97" s="97">
        <f t="shared" si="7"/>
        <v>2185</v>
      </c>
      <c r="L97" s="97">
        <f t="shared" si="8"/>
        <v>849</v>
      </c>
    </row>
    <row r="98" spans="1:12">
      <c r="A98" s="101" t="s">
        <v>102</v>
      </c>
      <c r="B98" s="98">
        <v>9.66</v>
      </c>
      <c r="C98" s="98">
        <v>1278</v>
      </c>
      <c r="D98" s="98">
        <v>452</v>
      </c>
      <c r="E98" s="98">
        <v>9.3800000000000008</v>
      </c>
      <c r="F98" s="98">
        <v>356</v>
      </c>
      <c r="G98" s="98">
        <v>254</v>
      </c>
      <c r="H98" s="98">
        <v>0</v>
      </c>
      <c r="I98" s="98">
        <v>11</v>
      </c>
      <c r="J98" s="97">
        <f t="shared" si="6"/>
        <v>19.04</v>
      </c>
      <c r="K98" s="97">
        <f t="shared" si="7"/>
        <v>1634</v>
      </c>
      <c r="L98" s="97">
        <f t="shared" si="8"/>
        <v>717</v>
      </c>
    </row>
    <row r="99" spans="1:12">
      <c r="A99" s="101" t="s">
        <v>103</v>
      </c>
      <c r="B99" s="98">
        <v>14.32</v>
      </c>
      <c r="C99" s="98">
        <v>468</v>
      </c>
      <c r="D99" s="98">
        <v>169</v>
      </c>
      <c r="E99" s="98">
        <v>1.37</v>
      </c>
      <c r="F99" s="98">
        <v>168</v>
      </c>
      <c r="G99" s="98">
        <v>117</v>
      </c>
      <c r="H99" s="98">
        <v>0</v>
      </c>
      <c r="I99" s="98">
        <v>6</v>
      </c>
      <c r="J99" s="97">
        <f t="shared" si="6"/>
        <v>15.69</v>
      </c>
      <c r="K99" s="97">
        <f t="shared" si="7"/>
        <v>636</v>
      </c>
      <c r="L99" s="97">
        <f t="shared" si="8"/>
        <v>292</v>
      </c>
    </row>
    <row r="100" spans="1:12">
      <c r="A100" s="101" t="s">
        <v>104</v>
      </c>
      <c r="B100" s="98">
        <v>27.03</v>
      </c>
      <c r="C100" s="98">
        <v>838</v>
      </c>
      <c r="D100" s="98">
        <v>281</v>
      </c>
      <c r="E100" s="98">
        <v>-5.91</v>
      </c>
      <c r="F100" s="98">
        <v>326</v>
      </c>
      <c r="G100" s="98">
        <v>233</v>
      </c>
      <c r="H100" s="98">
        <v>0</v>
      </c>
      <c r="I100" s="98">
        <v>7</v>
      </c>
      <c r="J100" s="97">
        <f t="shared" si="6"/>
        <v>21.12</v>
      </c>
      <c r="K100" s="97">
        <f t="shared" si="7"/>
        <v>1164</v>
      </c>
      <c r="L100" s="97">
        <f t="shared" si="8"/>
        <v>521</v>
      </c>
    </row>
    <row r="101" spans="1:12">
      <c r="A101" s="101" t="s">
        <v>105</v>
      </c>
      <c r="B101" s="98">
        <v>-9.77</v>
      </c>
      <c r="C101" s="98">
        <v>1150</v>
      </c>
      <c r="D101" s="98">
        <v>279</v>
      </c>
      <c r="E101" s="98">
        <v>-7.16</v>
      </c>
      <c r="F101" s="98">
        <v>533</v>
      </c>
      <c r="G101" s="98">
        <v>316</v>
      </c>
      <c r="H101" s="98">
        <v>0</v>
      </c>
      <c r="I101" s="98">
        <v>22</v>
      </c>
      <c r="J101" s="97">
        <f t="shared" si="6"/>
        <v>-16.93</v>
      </c>
      <c r="K101" s="97">
        <f t="shared" si="7"/>
        <v>1683</v>
      </c>
      <c r="L101" s="97">
        <f t="shared" si="8"/>
        <v>617</v>
      </c>
    </row>
    <row r="102" spans="1:12">
      <c r="A102" s="101" t="s">
        <v>106</v>
      </c>
      <c r="B102" s="98">
        <v>11.82</v>
      </c>
      <c r="C102" s="98">
        <v>1860</v>
      </c>
      <c r="D102" s="98">
        <v>514</v>
      </c>
      <c r="E102" s="98">
        <v>8.64</v>
      </c>
      <c r="F102" s="98">
        <v>675</v>
      </c>
      <c r="G102" s="98">
        <v>484</v>
      </c>
      <c r="H102" s="98">
        <v>0</v>
      </c>
      <c r="I102" s="98">
        <v>14</v>
      </c>
      <c r="J102" s="97">
        <f t="shared" si="6"/>
        <v>20.46</v>
      </c>
      <c r="K102" s="97">
        <f t="shared" si="7"/>
        <v>2535</v>
      </c>
      <c r="L102" s="97">
        <f t="shared" si="8"/>
        <v>1012</v>
      </c>
    </row>
  </sheetData>
  <mergeCells count="8">
    <mergeCell ref="A2:L2"/>
    <mergeCell ref="B4:D4"/>
    <mergeCell ref="E4:G4"/>
    <mergeCell ref="B5:C5"/>
    <mergeCell ref="E5:F5"/>
    <mergeCell ref="A4:A6"/>
    <mergeCell ref="J4:L4"/>
    <mergeCell ref="J5:K5"/>
  </mergeCells>
  <phoneticPr fontId="32" type="noConversion"/>
  <printOptions horizontalCentered="1"/>
  <pageMargins left="0.74803149606299213" right="0.74803149606299213" top="0.19" bottom="0.41" header="0.27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3"/>
  <sheetViews>
    <sheetView zoomScale="160" zoomScaleNormal="160" workbookViewId="0">
      <selection sqref="A1:I1048576"/>
    </sheetView>
  </sheetViews>
  <sheetFormatPr defaultColWidth="9" defaultRowHeight="14.25"/>
  <cols>
    <col min="1" max="1" width="10.375" style="72" customWidth="1"/>
    <col min="2" max="2" width="9.125" style="73" customWidth="1"/>
    <col min="3" max="3" width="9.75" style="72" customWidth="1"/>
    <col min="4" max="4" width="11.75" style="72" customWidth="1"/>
    <col min="5" max="5" width="8.625" style="73" customWidth="1"/>
    <col min="6" max="6" width="7.625" style="73" customWidth="1"/>
    <col min="7" max="7" width="10.625" style="74" customWidth="1"/>
    <col min="8" max="8" width="9.125" style="75" customWidth="1"/>
    <col min="9" max="9" width="11.375" style="74" customWidth="1"/>
    <col min="10" max="16384" width="9" style="72"/>
  </cols>
  <sheetData>
    <row r="1" spans="1:9" ht="19.5" customHeight="1">
      <c r="A1" s="72" t="s">
        <v>107</v>
      </c>
    </row>
    <row r="2" spans="1:9" ht="16.5" customHeight="1">
      <c r="A2" s="115" t="s">
        <v>108</v>
      </c>
      <c r="B2" s="115"/>
      <c r="C2" s="115"/>
      <c r="D2" s="115"/>
      <c r="E2" s="115"/>
      <c r="F2" s="115"/>
      <c r="G2" s="115"/>
      <c r="H2" s="115"/>
      <c r="I2" s="115"/>
    </row>
    <row r="3" spans="1:9" ht="3.75" customHeight="1">
      <c r="A3" s="121" t="s">
        <v>109</v>
      </c>
      <c r="B3" s="121"/>
      <c r="C3" s="121"/>
      <c r="D3" s="121"/>
      <c r="E3" s="121"/>
      <c r="F3" s="121"/>
      <c r="G3" s="121"/>
      <c r="H3" s="121"/>
      <c r="I3" s="121"/>
    </row>
    <row r="4" spans="1:9" ht="14.25" customHeight="1">
      <c r="A4" s="121"/>
      <c r="B4" s="121"/>
      <c r="C4" s="121"/>
      <c r="D4" s="121"/>
      <c r="E4" s="121"/>
      <c r="F4" s="121"/>
      <c r="G4" s="121"/>
      <c r="H4" s="121"/>
      <c r="I4" s="121"/>
    </row>
    <row r="5" spans="1:9" ht="38.25" customHeight="1">
      <c r="A5" s="120" t="s">
        <v>2</v>
      </c>
      <c r="B5" s="116" t="s">
        <v>110</v>
      </c>
      <c r="C5" s="117"/>
      <c r="D5" s="118"/>
      <c r="E5" s="119" t="s">
        <v>111</v>
      </c>
      <c r="F5" s="119"/>
      <c r="G5" s="119"/>
      <c r="H5" s="119"/>
      <c r="I5" s="119"/>
    </row>
    <row r="6" spans="1:9" ht="46.5" customHeight="1">
      <c r="A6" s="120"/>
      <c r="B6" s="77" t="s">
        <v>112</v>
      </c>
      <c r="C6" s="77" t="s">
        <v>113</v>
      </c>
      <c r="D6" s="77" t="s">
        <v>114</v>
      </c>
      <c r="E6" s="77" t="s">
        <v>115</v>
      </c>
      <c r="F6" s="77" t="s">
        <v>116</v>
      </c>
      <c r="G6" s="77" t="s">
        <v>117</v>
      </c>
      <c r="H6" s="77" t="s">
        <v>117</v>
      </c>
      <c r="I6" s="77" t="s">
        <v>118</v>
      </c>
    </row>
    <row r="7" spans="1:9">
      <c r="A7" s="76" t="s">
        <v>119</v>
      </c>
      <c r="B7" s="76">
        <f t="shared" ref="B7:I7" si="0">SUM(B141,B8)</f>
        <v>8375</v>
      </c>
      <c r="C7" s="76">
        <f t="shared" si="0"/>
        <v>50588</v>
      </c>
      <c r="D7" s="76">
        <v>50588</v>
      </c>
      <c r="E7" s="76">
        <f t="shared" si="0"/>
        <v>5752.67</v>
      </c>
      <c r="F7" s="78">
        <f t="shared" si="0"/>
        <v>55772</v>
      </c>
      <c r="G7" s="76">
        <f t="shared" si="0"/>
        <v>11497</v>
      </c>
      <c r="H7" s="76">
        <f t="shared" si="0"/>
        <v>11497</v>
      </c>
      <c r="I7" s="76">
        <f t="shared" si="0"/>
        <v>22994</v>
      </c>
    </row>
    <row r="8" spans="1:9">
      <c r="A8" s="76" t="s">
        <v>12</v>
      </c>
      <c r="B8" s="76">
        <f t="shared" ref="B8:I8" si="1">B9+B30+B33+B37+B42+B46+B50+B54+B57+B60+B65+B69+B73+B76+B79+B82+B85+B88+B90+B104+B123</f>
        <v>4591.1000000000004</v>
      </c>
      <c r="C8" s="76">
        <f>SUM(C9,C30,C33,C37,C42,C46,C50,C54,C57,C60,C65,C69,C73,C76,C79,C82,C85,C88,C90,C104,C123)</f>
        <v>27731.93</v>
      </c>
      <c r="D8" s="76">
        <v>27731.93</v>
      </c>
      <c r="E8" s="76">
        <f>SUM(E9,E30,E33,E37,E42,E46,E50,E54,E57,E60,E65,E69,E73,E76,E79,E82,E85,E88,E90,E104,E123)</f>
        <v>2350.39</v>
      </c>
      <c r="F8" s="78">
        <f t="shared" si="1"/>
        <v>23874</v>
      </c>
      <c r="G8" s="79">
        <f t="shared" si="1"/>
        <v>4697.34</v>
      </c>
      <c r="H8" s="76">
        <f t="shared" si="1"/>
        <v>4921.4799999999996</v>
      </c>
      <c r="I8" s="76">
        <f t="shared" si="1"/>
        <v>9618.82</v>
      </c>
    </row>
    <row r="9" spans="1:9">
      <c r="A9" s="80" t="s">
        <v>13</v>
      </c>
      <c r="B9" s="76">
        <f t="shared" ref="B9:I9" si="2">SUM(B10:B29)</f>
        <v>1658.1</v>
      </c>
      <c r="C9" s="76">
        <f t="shared" si="2"/>
        <v>10015.52</v>
      </c>
      <c r="D9" s="76">
        <v>10015.52</v>
      </c>
      <c r="E9" s="81">
        <v>561.57000000000005</v>
      </c>
      <c r="F9" s="82">
        <v>3727</v>
      </c>
      <c r="G9" s="79">
        <f t="shared" si="2"/>
        <v>1122.33</v>
      </c>
      <c r="H9" s="79">
        <f t="shared" si="2"/>
        <v>768.27</v>
      </c>
      <c r="I9" s="79">
        <f t="shared" si="2"/>
        <v>1890.6</v>
      </c>
    </row>
    <row r="10" spans="1:9">
      <c r="A10" s="83" t="s">
        <v>120</v>
      </c>
      <c r="B10" s="84">
        <v>71.599999999999994</v>
      </c>
      <c r="C10" s="85">
        <f>ROUND(50588/8375*B10,2)+0.01</f>
        <v>432.5</v>
      </c>
      <c r="D10" s="85">
        <v>432.5</v>
      </c>
      <c r="E10" s="86">
        <v>0</v>
      </c>
      <c r="F10" s="87">
        <v>0</v>
      </c>
      <c r="G10" s="84">
        <f t="shared" ref="G10:G29" si="3">ROUND(22994/2/5752.67*E10,2)</f>
        <v>0</v>
      </c>
      <c r="H10" s="88">
        <f t="shared" ref="H10:H12" si="4">ROUND(22994/2/55772*F10,2)</f>
        <v>0</v>
      </c>
      <c r="I10" s="85">
        <f t="shared" ref="I10:I29" si="5">SUM(G10,H10)</f>
        <v>0</v>
      </c>
    </row>
    <row r="11" spans="1:9">
      <c r="A11" s="83" t="s">
        <v>121</v>
      </c>
      <c r="B11" s="84">
        <v>85.6</v>
      </c>
      <c r="C11" s="85">
        <f t="shared" ref="C11:C29" si="6">ROUND(50588/8375*B11,2)</f>
        <v>517.04999999999995</v>
      </c>
      <c r="D11" s="85">
        <v>517.04999999999995</v>
      </c>
      <c r="E11" s="86">
        <v>0</v>
      </c>
      <c r="F11" s="87">
        <v>0</v>
      </c>
      <c r="G11" s="84">
        <f t="shared" si="3"/>
        <v>0</v>
      </c>
      <c r="H11" s="88">
        <f t="shared" si="4"/>
        <v>0</v>
      </c>
      <c r="I11" s="85">
        <f t="shared" si="5"/>
        <v>0</v>
      </c>
    </row>
    <row r="12" spans="1:9">
      <c r="A12" s="83" t="s">
        <v>122</v>
      </c>
      <c r="B12" s="84">
        <v>122</v>
      </c>
      <c r="C12" s="85">
        <f t="shared" si="6"/>
        <v>736.92</v>
      </c>
      <c r="D12" s="85">
        <v>736.92</v>
      </c>
      <c r="E12" s="86">
        <v>0</v>
      </c>
      <c r="F12" s="87">
        <v>0</v>
      </c>
      <c r="G12" s="84">
        <f t="shared" si="3"/>
        <v>0</v>
      </c>
      <c r="H12" s="88">
        <f t="shared" si="4"/>
        <v>0</v>
      </c>
      <c r="I12" s="85">
        <f t="shared" si="5"/>
        <v>0</v>
      </c>
    </row>
    <row r="13" spans="1:9">
      <c r="A13" s="83" t="s">
        <v>123</v>
      </c>
      <c r="B13" s="84">
        <v>192.5</v>
      </c>
      <c r="C13" s="85">
        <f t="shared" si="6"/>
        <v>1162.77</v>
      </c>
      <c r="D13" s="85">
        <v>1162.77</v>
      </c>
      <c r="E13" s="86">
        <v>0</v>
      </c>
      <c r="F13" s="87">
        <v>186</v>
      </c>
      <c r="G13" s="84">
        <f t="shared" si="3"/>
        <v>0</v>
      </c>
      <c r="H13" s="88">
        <f>ROUND(22994/2/55772*F13,2)-0.01</f>
        <v>38.33</v>
      </c>
      <c r="I13" s="85">
        <f t="shared" si="5"/>
        <v>38.33</v>
      </c>
    </row>
    <row r="14" spans="1:9">
      <c r="A14" s="83" t="s">
        <v>124</v>
      </c>
      <c r="B14" s="84">
        <v>96</v>
      </c>
      <c r="C14" s="85">
        <f t="shared" si="6"/>
        <v>579.87</v>
      </c>
      <c r="D14" s="85">
        <v>579.87</v>
      </c>
      <c r="E14" s="86">
        <v>0</v>
      </c>
      <c r="F14" s="87">
        <v>0</v>
      </c>
      <c r="G14" s="84">
        <f t="shared" si="3"/>
        <v>0</v>
      </c>
      <c r="H14" s="88">
        <f t="shared" ref="H14:H29" si="7">ROUND(22994/2/55772*F14,2)</f>
        <v>0</v>
      </c>
      <c r="I14" s="85">
        <f t="shared" si="5"/>
        <v>0</v>
      </c>
    </row>
    <row r="15" spans="1:9">
      <c r="A15" s="83" t="s">
        <v>125</v>
      </c>
      <c r="B15" s="84">
        <v>94.6</v>
      </c>
      <c r="C15" s="85">
        <f t="shared" si="6"/>
        <v>571.41999999999996</v>
      </c>
      <c r="D15" s="85">
        <v>571.41999999999996</v>
      </c>
      <c r="E15" s="86">
        <v>25.54</v>
      </c>
      <c r="F15" s="87">
        <v>96</v>
      </c>
      <c r="G15" s="84">
        <f t="shared" si="3"/>
        <v>51.04</v>
      </c>
      <c r="H15" s="88">
        <f t="shared" si="7"/>
        <v>19.79</v>
      </c>
      <c r="I15" s="85">
        <f t="shared" si="5"/>
        <v>70.83</v>
      </c>
    </row>
    <row r="16" spans="1:9">
      <c r="A16" s="83" t="s">
        <v>126</v>
      </c>
      <c r="B16" s="84">
        <v>44</v>
      </c>
      <c r="C16" s="85">
        <f t="shared" si="6"/>
        <v>265.77999999999997</v>
      </c>
      <c r="D16" s="85">
        <v>265.77999999999997</v>
      </c>
      <c r="E16" s="86">
        <v>20.059999999999999</v>
      </c>
      <c r="F16" s="87">
        <v>122</v>
      </c>
      <c r="G16" s="84">
        <f t="shared" si="3"/>
        <v>40.090000000000003</v>
      </c>
      <c r="H16" s="88">
        <f t="shared" si="7"/>
        <v>25.15</v>
      </c>
      <c r="I16" s="85">
        <f t="shared" si="5"/>
        <v>65.239999999999995</v>
      </c>
    </row>
    <row r="17" spans="1:9">
      <c r="A17" s="83" t="s">
        <v>127</v>
      </c>
      <c r="B17" s="84">
        <v>91.8</v>
      </c>
      <c r="C17" s="85">
        <f t="shared" si="6"/>
        <v>554.5</v>
      </c>
      <c r="D17" s="85">
        <v>554.5</v>
      </c>
      <c r="E17" s="86">
        <v>23.47</v>
      </c>
      <c r="F17" s="87">
        <v>287</v>
      </c>
      <c r="G17" s="84">
        <f t="shared" si="3"/>
        <v>46.91</v>
      </c>
      <c r="H17" s="88">
        <f t="shared" si="7"/>
        <v>59.16</v>
      </c>
      <c r="I17" s="85">
        <f t="shared" si="5"/>
        <v>106.07</v>
      </c>
    </row>
    <row r="18" spans="1:9">
      <c r="A18" s="83" t="s">
        <v>128</v>
      </c>
      <c r="B18" s="84">
        <v>54.5</v>
      </c>
      <c r="C18" s="85">
        <f t="shared" si="6"/>
        <v>329.2</v>
      </c>
      <c r="D18" s="85">
        <v>329.2</v>
      </c>
      <c r="E18" s="86">
        <v>14.84</v>
      </c>
      <c r="F18" s="87">
        <v>148</v>
      </c>
      <c r="G18" s="84">
        <f t="shared" si="3"/>
        <v>29.66</v>
      </c>
      <c r="H18" s="88">
        <f t="shared" si="7"/>
        <v>30.51</v>
      </c>
      <c r="I18" s="85">
        <f t="shared" si="5"/>
        <v>60.17</v>
      </c>
    </row>
    <row r="19" spans="1:9">
      <c r="A19" s="83" t="s">
        <v>129</v>
      </c>
      <c r="B19" s="84">
        <v>72</v>
      </c>
      <c r="C19" s="85">
        <f t="shared" si="6"/>
        <v>434.91</v>
      </c>
      <c r="D19" s="85">
        <v>434.91</v>
      </c>
      <c r="E19" s="86">
        <v>57.96</v>
      </c>
      <c r="F19" s="87">
        <v>306</v>
      </c>
      <c r="G19" s="84">
        <f t="shared" si="3"/>
        <v>115.84</v>
      </c>
      <c r="H19" s="88">
        <f t="shared" si="7"/>
        <v>63.08</v>
      </c>
      <c r="I19" s="85">
        <f t="shared" si="5"/>
        <v>178.92</v>
      </c>
    </row>
    <row r="20" spans="1:9">
      <c r="A20" s="83" t="s">
        <v>130</v>
      </c>
      <c r="B20" s="84">
        <v>151.5</v>
      </c>
      <c r="C20" s="85">
        <f t="shared" si="6"/>
        <v>915.11</v>
      </c>
      <c r="D20" s="85">
        <v>915.11</v>
      </c>
      <c r="E20" s="86">
        <v>55.59</v>
      </c>
      <c r="F20" s="87">
        <v>216</v>
      </c>
      <c r="G20" s="84">
        <f t="shared" si="3"/>
        <v>111.1</v>
      </c>
      <c r="H20" s="88">
        <f t="shared" si="7"/>
        <v>44.53</v>
      </c>
      <c r="I20" s="85">
        <f t="shared" si="5"/>
        <v>155.63</v>
      </c>
    </row>
    <row r="21" spans="1:9">
      <c r="A21" s="83" t="s">
        <v>131</v>
      </c>
      <c r="B21" s="84">
        <v>86.6</v>
      </c>
      <c r="C21" s="85">
        <f t="shared" si="6"/>
        <v>523.1</v>
      </c>
      <c r="D21" s="85">
        <v>523.1</v>
      </c>
      <c r="E21" s="86">
        <v>29.04</v>
      </c>
      <c r="F21" s="87">
        <v>170</v>
      </c>
      <c r="G21" s="84">
        <f t="shared" si="3"/>
        <v>58.04</v>
      </c>
      <c r="H21" s="88">
        <f t="shared" si="7"/>
        <v>35.04</v>
      </c>
      <c r="I21" s="85">
        <f t="shared" si="5"/>
        <v>93.08</v>
      </c>
    </row>
    <row r="22" spans="1:9">
      <c r="A22" s="83" t="s">
        <v>132</v>
      </c>
      <c r="B22" s="84">
        <v>51.5</v>
      </c>
      <c r="C22" s="85">
        <f t="shared" si="6"/>
        <v>311.08</v>
      </c>
      <c r="D22" s="85">
        <v>311.08</v>
      </c>
      <c r="E22" s="86">
        <v>28.3</v>
      </c>
      <c r="F22" s="87">
        <v>295</v>
      </c>
      <c r="G22" s="84">
        <f t="shared" si="3"/>
        <v>56.56</v>
      </c>
      <c r="H22" s="88">
        <f t="shared" si="7"/>
        <v>60.81</v>
      </c>
      <c r="I22" s="85">
        <f t="shared" si="5"/>
        <v>117.37</v>
      </c>
    </row>
    <row r="23" spans="1:9">
      <c r="A23" s="83" t="s">
        <v>133</v>
      </c>
      <c r="B23" s="84">
        <v>26.1</v>
      </c>
      <c r="C23" s="85">
        <f t="shared" si="6"/>
        <v>157.65</v>
      </c>
      <c r="D23" s="85">
        <v>157.65</v>
      </c>
      <c r="E23" s="86">
        <v>17.8</v>
      </c>
      <c r="F23" s="87">
        <v>101</v>
      </c>
      <c r="G23" s="84">
        <f t="shared" si="3"/>
        <v>35.57</v>
      </c>
      <c r="H23" s="88">
        <f t="shared" si="7"/>
        <v>20.82</v>
      </c>
      <c r="I23" s="85">
        <f t="shared" si="5"/>
        <v>56.39</v>
      </c>
    </row>
    <row r="24" spans="1:9">
      <c r="A24" s="83" t="s">
        <v>134</v>
      </c>
      <c r="B24" s="84">
        <v>33.700000000000003</v>
      </c>
      <c r="C24" s="85">
        <f t="shared" si="6"/>
        <v>203.56</v>
      </c>
      <c r="D24" s="85">
        <v>203.56</v>
      </c>
      <c r="E24" s="86">
        <v>16.54</v>
      </c>
      <c r="F24" s="87">
        <v>77</v>
      </c>
      <c r="G24" s="84">
        <f t="shared" si="3"/>
        <v>33.06</v>
      </c>
      <c r="H24" s="88">
        <f t="shared" si="7"/>
        <v>15.87</v>
      </c>
      <c r="I24" s="85">
        <f t="shared" si="5"/>
        <v>48.93</v>
      </c>
    </row>
    <row r="25" spans="1:9">
      <c r="A25" s="83" t="s">
        <v>135</v>
      </c>
      <c r="B25" s="84">
        <v>70.3</v>
      </c>
      <c r="C25" s="85">
        <f t="shared" si="6"/>
        <v>424.64</v>
      </c>
      <c r="D25" s="85">
        <v>424.64</v>
      </c>
      <c r="E25" s="86">
        <v>28.13</v>
      </c>
      <c r="F25" s="87">
        <v>182</v>
      </c>
      <c r="G25" s="84">
        <f t="shared" si="3"/>
        <v>56.22</v>
      </c>
      <c r="H25" s="88">
        <f t="shared" si="7"/>
        <v>37.520000000000003</v>
      </c>
      <c r="I25" s="85">
        <f t="shared" si="5"/>
        <v>93.74</v>
      </c>
    </row>
    <row r="26" spans="1:9">
      <c r="A26" s="83" t="s">
        <v>136</v>
      </c>
      <c r="B26" s="84">
        <v>107</v>
      </c>
      <c r="C26" s="85">
        <f t="shared" si="6"/>
        <v>646.32000000000005</v>
      </c>
      <c r="D26" s="85">
        <v>646.32000000000005</v>
      </c>
      <c r="E26" s="86">
        <v>114.03</v>
      </c>
      <c r="F26" s="87">
        <v>723</v>
      </c>
      <c r="G26" s="84">
        <f t="shared" si="3"/>
        <v>227.89</v>
      </c>
      <c r="H26" s="88">
        <f t="shared" si="7"/>
        <v>149.04</v>
      </c>
      <c r="I26" s="85">
        <f t="shared" si="5"/>
        <v>376.93</v>
      </c>
    </row>
    <row r="27" spans="1:9">
      <c r="A27" s="83" t="s">
        <v>137</v>
      </c>
      <c r="B27" s="84">
        <v>78.099999999999994</v>
      </c>
      <c r="C27" s="85">
        <f t="shared" si="6"/>
        <v>471.75</v>
      </c>
      <c r="D27" s="85">
        <v>471.75</v>
      </c>
      <c r="E27" s="86">
        <v>53.09</v>
      </c>
      <c r="F27" s="87">
        <v>347</v>
      </c>
      <c r="G27" s="84">
        <f t="shared" si="3"/>
        <v>106.1</v>
      </c>
      <c r="H27" s="88">
        <f t="shared" si="7"/>
        <v>71.53</v>
      </c>
      <c r="I27" s="85">
        <f t="shared" si="5"/>
        <v>177.63</v>
      </c>
    </row>
    <row r="28" spans="1:9">
      <c r="A28" s="83" t="s">
        <v>138</v>
      </c>
      <c r="B28" s="84">
        <v>62</v>
      </c>
      <c r="C28" s="85">
        <f t="shared" si="6"/>
        <v>374.5</v>
      </c>
      <c r="D28" s="85">
        <v>374.5</v>
      </c>
      <c r="E28" s="86">
        <v>32.590000000000003</v>
      </c>
      <c r="F28" s="87">
        <v>241</v>
      </c>
      <c r="G28" s="84">
        <f t="shared" si="3"/>
        <v>65.13</v>
      </c>
      <c r="H28" s="88">
        <f t="shared" si="7"/>
        <v>49.68</v>
      </c>
      <c r="I28" s="85">
        <f t="shared" si="5"/>
        <v>114.81</v>
      </c>
    </row>
    <row r="29" spans="1:9">
      <c r="A29" s="83" t="s">
        <v>139</v>
      </c>
      <c r="B29" s="84">
        <v>66.7</v>
      </c>
      <c r="C29" s="85">
        <f t="shared" si="6"/>
        <v>402.89</v>
      </c>
      <c r="D29" s="85">
        <v>402.89</v>
      </c>
      <c r="E29" s="86">
        <v>44.59</v>
      </c>
      <c r="F29" s="87">
        <v>230</v>
      </c>
      <c r="G29" s="84">
        <f t="shared" si="3"/>
        <v>89.12</v>
      </c>
      <c r="H29" s="88">
        <f t="shared" si="7"/>
        <v>47.41</v>
      </c>
      <c r="I29" s="85">
        <f t="shared" si="5"/>
        <v>136.53</v>
      </c>
    </row>
    <row r="30" spans="1:9">
      <c r="A30" s="89" t="s">
        <v>14</v>
      </c>
      <c r="B30" s="90">
        <f t="shared" ref="B30:I30" si="8">SUM(B31:B32)</f>
        <v>99.9</v>
      </c>
      <c r="C30" s="76">
        <f t="shared" si="8"/>
        <v>603.42999999999995</v>
      </c>
      <c r="D30" s="76">
        <v>603.42999999999995</v>
      </c>
      <c r="E30" s="81">
        <v>41.57</v>
      </c>
      <c r="F30" s="82">
        <v>219</v>
      </c>
      <c r="G30" s="79">
        <f t="shared" si="8"/>
        <v>83.08</v>
      </c>
      <c r="H30" s="79">
        <f t="shared" si="8"/>
        <v>45.15</v>
      </c>
      <c r="I30" s="79">
        <f t="shared" si="8"/>
        <v>128.22999999999999</v>
      </c>
    </row>
    <row r="31" spans="1:9">
      <c r="A31" s="83" t="s">
        <v>140</v>
      </c>
      <c r="B31" s="84">
        <v>76.8</v>
      </c>
      <c r="C31" s="85">
        <f t="shared" ref="C31:C36" si="9">ROUND(50588/8375*B31,2)</f>
        <v>463.9</v>
      </c>
      <c r="D31" s="85">
        <v>463.9</v>
      </c>
      <c r="E31" s="86">
        <v>25.48</v>
      </c>
      <c r="F31" s="87">
        <v>110</v>
      </c>
      <c r="G31" s="84">
        <f t="shared" ref="G31:G36" si="10">ROUND(22994/2/5752.67*E31,2)</f>
        <v>50.92</v>
      </c>
      <c r="H31" s="88">
        <f t="shared" ref="H31:H36" si="11">ROUND(22994/2/55772*F31,2)</f>
        <v>22.68</v>
      </c>
      <c r="I31" s="85">
        <f t="shared" ref="I31:I36" si="12">SUM(G31,H31)</f>
        <v>73.599999999999994</v>
      </c>
    </row>
    <row r="32" spans="1:9">
      <c r="A32" s="83" t="s">
        <v>141</v>
      </c>
      <c r="B32" s="84">
        <v>23.1</v>
      </c>
      <c r="C32" s="85">
        <f t="shared" si="9"/>
        <v>139.53</v>
      </c>
      <c r="D32" s="85">
        <v>139.53</v>
      </c>
      <c r="E32" s="86">
        <v>16.09</v>
      </c>
      <c r="F32" s="87">
        <v>109</v>
      </c>
      <c r="G32" s="84">
        <f t="shared" si="10"/>
        <v>32.159999999999997</v>
      </c>
      <c r="H32" s="88">
        <f t="shared" si="11"/>
        <v>22.47</v>
      </c>
      <c r="I32" s="85">
        <f t="shared" si="12"/>
        <v>54.63</v>
      </c>
    </row>
    <row r="33" spans="1:9">
      <c r="A33" s="89" t="s">
        <v>15</v>
      </c>
      <c r="B33" s="90">
        <f t="shared" ref="B33:I33" si="13">SUM(B34:B36)</f>
        <v>188</v>
      </c>
      <c r="C33" s="76">
        <f t="shared" si="13"/>
        <v>1135.5899999999999</v>
      </c>
      <c r="D33" s="76">
        <v>1135.5899999999999</v>
      </c>
      <c r="E33" s="81">
        <v>67.83</v>
      </c>
      <c r="F33" s="82">
        <v>606</v>
      </c>
      <c r="G33" s="90">
        <f t="shared" si="13"/>
        <v>135.56</v>
      </c>
      <c r="H33" s="90">
        <f t="shared" si="13"/>
        <v>124.93</v>
      </c>
      <c r="I33" s="90">
        <f t="shared" si="13"/>
        <v>260.49</v>
      </c>
    </row>
    <row r="34" spans="1:9">
      <c r="A34" s="83" t="s">
        <v>142</v>
      </c>
      <c r="B34" s="84">
        <v>96.1</v>
      </c>
      <c r="C34" s="85">
        <f t="shared" si="9"/>
        <v>580.48</v>
      </c>
      <c r="D34" s="85">
        <v>580.48</v>
      </c>
      <c r="E34" s="86">
        <v>12.8</v>
      </c>
      <c r="F34" s="87">
        <v>149</v>
      </c>
      <c r="G34" s="84">
        <f t="shared" si="10"/>
        <v>25.58</v>
      </c>
      <c r="H34" s="88">
        <f t="shared" si="11"/>
        <v>30.72</v>
      </c>
      <c r="I34" s="85">
        <f t="shared" si="12"/>
        <v>56.3</v>
      </c>
    </row>
    <row r="35" spans="1:9">
      <c r="A35" s="83" t="s">
        <v>143</v>
      </c>
      <c r="B35" s="84">
        <v>52.5</v>
      </c>
      <c r="C35" s="85">
        <f t="shared" si="9"/>
        <v>317.12</v>
      </c>
      <c r="D35" s="85">
        <v>317.12</v>
      </c>
      <c r="E35" s="86">
        <v>23.71</v>
      </c>
      <c r="F35" s="87">
        <v>220</v>
      </c>
      <c r="G35" s="84">
        <f t="shared" si="10"/>
        <v>47.39</v>
      </c>
      <c r="H35" s="88">
        <f t="shared" si="11"/>
        <v>45.35</v>
      </c>
      <c r="I35" s="85">
        <f t="shared" si="12"/>
        <v>92.74</v>
      </c>
    </row>
    <row r="36" spans="1:9">
      <c r="A36" s="83" t="s">
        <v>144</v>
      </c>
      <c r="B36" s="84">
        <v>39.4</v>
      </c>
      <c r="C36" s="85">
        <f t="shared" si="9"/>
        <v>237.99</v>
      </c>
      <c r="D36" s="85">
        <v>237.99</v>
      </c>
      <c r="E36" s="86">
        <v>31.32</v>
      </c>
      <c r="F36" s="87">
        <v>237</v>
      </c>
      <c r="G36" s="84">
        <f t="shared" si="10"/>
        <v>62.59</v>
      </c>
      <c r="H36" s="88">
        <f t="shared" si="11"/>
        <v>48.86</v>
      </c>
      <c r="I36" s="85">
        <f t="shared" si="12"/>
        <v>111.45</v>
      </c>
    </row>
    <row r="37" spans="1:9">
      <c r="A37" s="89" t="s">
        <v>16</v>
      </c>
      <c r="B37" s="90">
        <f t="shared" ref="B37:I37" si="14">SUM(B38:B41)</f>
        <v>161.5</v>
      </c>
      <c r="C37" s="76">
        <f t="shared" si="14"/>
        <v>975.52</v>
      </c>
      <c r="D37" s="76">
        <v>975.52</v>
      </c>
      <c r="E37" s="81">
        <v>73.23</v>
      </c>
      <c r="F37" s="82">
        <v>514</v>
      </c>
      <c r="G37" s="79">
        <f t="shared" si="14"/>
        <v>146.35</v>
      </c>
      <c r="H37" s="79">
        <f t="shared" si="14"/>
        <v>105.97</v>
      </c>
      <c r="I37" s="79">
        <f t="shared" si="14"/>
        <v>252.32</v>
      </c>
    </row>
    <row r="38" spans="1:9">
      <c r="A38" s="83" t="s">
        <v>145</v>
      </c>
      <c r="B38" s="84">
        <v>54.4</v>
      </c>
      <c r="C38" s="85">
        <f t="shared" ref="C38:C41" si="15">ROUND(50588/8375*B38,2)</f>
        <v>328.6</v>
      </c>
      <c r="D38" s="85">
        <v>328.6</v>
      </c>
      <c r="E38" s="86">
        <v>5.28</v>
      </c>
      <c r="F38" s="87">
        <v>49</v>
      </c>
      <c r="G38" s="84">
        <f t="shared" ref="G38:G41" si="16">ROUND(22994/2/5752.67*E38,2)</f>
        <v>10.55</v>
      </c>
      <c r="H38" s="88">
        <f t="shared" ref="H38:H41" si="17">ROUND(22994/2/55772*F38,2)</f>
        <v>10.1</v>
      </c>
      <c r="I38" s="85">
        <f t="shared" ref="I38:I41" si="18">SUM(G38,H38)</f>
        <v>20.65</v>
      </c>
    </row>
    <row r="39" spans="1:9">
      <c r="A39" s="83" t="s">
        <v>146</v>
      </c>
      <c r="B39" s="84">
        <v>29.3</v>
      </c>
      <c r="C39" s="85">
        <f t="shared" si="15"/>
        <v>176.98</v>
      </c>
      <c r="D39" s="85">
        <v>176.98</v>
      </c>
      <c r="E39" s="86">
        <v>18.25</v>
      </c>
      <c r="F39" s="87">
        <v>149</v>
      </c>
      <c r="G39" s="84">
        <f t="shared" si="16"/>
        <v>36.47</v>
      </c>
      <c r="H39" s="88">
        <f t="shared" si="17"/>
        <v>30.72</v>
      </c>
      <c r="I39" s="85">
        <f t="shared" si="18"/>
        <v>67.19</v>
      </c>
    </row>
    <row r="40" spans="1:9">
      <c r="A40" s="83" t="s">
        <v>147</v>
      </c>
      <c r="B40" s="84">
        <v>40.200000000000003</v>
      </c>
      <c r="C40" s="85">
        <f t="shared" si="15"/>
        <v>242.82</v>
      </c>
      <c r="D40" s="85">
        <v>242.82</v>
      </c>
      <c r="E40" s="86">
        <v>23.89</v>
      </c>
      <c r="F40" s="87">
        <v>149</v>
      </c>
      <c r="G40" s="84">
        <f t="shared" si="16"/>
        <v>47.75</v>
      </c>
      <c r="H40" s="88">
        <f t="shared" si="17"/>
        <v>30.72</v>
      </c>
      <c r="I40" s="85">
        <f t="shared" si="18"/>
        <v>78.47</v>
      </c>
    </row>
    <row r="41" spans="1:9">
      <c r="A41" s="83" t="s">
        <v>148</v>
      </c>
      <c r="B41" s="84">
        <v>37.6</v>
      </c>
      <c r="C41" s="85">
        <f t="shared" si="15"/>
        <v>227.12</v>
      </c>
      <c r="D41" s="85">
        <v>227.12</v>
      </c>
      <c r="E41" s="86">
        <v>25.81</v>
      </c>
      <c r="F41" s="87">
        <v>167</v>
      </c>
      <c r="G41" s="84">
        <f t="shared" si="16"/>
        <v>51.58</v>
      </c>
      <c r="H41" s="88">
        <f t="shared" si="17"/>
        <v>34.43</v>
      </c>
      <c r="I41" s="85">
        <f t="shared" si="18"/>
        <v>86.01</v>
      </c>
    </row>
    <row r="42" spans="1:9">
      <c r="A42" s="89" t="s">
        <v>17</v>
      </c>
      <c r="B42" s="90">
        <f t="shared" ref="B42:I42" si="19">SUM(B43:B45)</f>
        <v>78.2</v>
      </c>
      <c r="C42" s="76">
        <f t="shared" si="19"/>
        <v>472.35</v>
      </c>
      <c r="D42" s="76">
        <v>472.35</v>
      </c>
      <c r="E42" s="81">
        <v>14.37</v>
      </c>
      <c r="F42" s="82">
        <v>112</v>
      </c>
      <c r="G42" s="79">
        <f t="shared" si="19"/>
        <v>28.72</v>
      </c>
      <c r="H42" s="79">
        <f t="shared" si="19"/>
        <v>23.1</v>
      </c>
      <c r="I42" s="79">
        <f t="shared" si="19"/>
        <v>51.82</v>
      </c>
    </row>
    <row r="43" spans="1:9">
      <c r="A43" s="83" t="s">
        <v>149</v>
      </c>
      <c r="B43" s="84">
        <v>36.5</v>
      </c>
      <c r="C43" s="85">
        <f t="shared" ref="C43:C45" si="20">ROUND(50588/8375*B43,2)</f>
        <v>220.47</v>
      </c>
      <c r="D43" s="85">
        <v>220.47</v>
      </c>
      <c r="E43" s="86">
        <v>0.65</v>
      </c>
      <c r="F43" s="87">
        <v>9</v>
      </c>
      <c r="G43" s="84">
        <f t="shared" ref="G43:G45" si="21">ROUND(22994/2/5752.67*E43,2)</f>
        <v>1.3</v>
      </c>
      <c r="H43" s="88">
        <f t="shared" ref="H43:H45" si="22">ROUND(22994/2/55772*F43,2)</f>
        <v>1.86</v>
      </c>
      <c r="I43" s="85">
        <f t="shared" ref="I43:I45" si="23">SUM(G43,H43)</f>
        <v>3.16</v>
      </c>
    </row>
    <row r="44" spans="1:9">
      <c r="A44" s="83" t="s">
        <v>150</v>
      </c>
      <c r="B44" s="84">
        <v>13.7</v>
      </c>
      <c r="C44" s="85">
        <f t="shared" si="20"/>
        <v>82.75</v>
      </c>
      <c r="D44" s="85">
        <v>82.75</v>
      </c>
      <c r="E44" s="86">
        <v>0.87</v>
      </c>
      <c r="F44" s="87">
        <v>9</v>
      </c>
      <c r="G44" s="84">
        <f t="shared" si="21"/>
        <v>1.74</v>
      </c>
      <c r="H44" s="88">
        <f t="shared" si="22"/>
        <v>1.86</v>
      </c>
      <c r="I44" s="85">
        <f t="shared" si="23"/>
        <v>3.6</v>
      </c>
    </row>
    <row r="45" spans="1:9">
      <c r="A45" s="83" t="s">
        <v>151</v>
      </c>
      <c r="B45" s="84">
        <v>28</v>
      </c>
      <c r="C45" s="85">
        <f t="shared" si="20"/>
        <v>169.13</v>
      </c>
      <c r="D45" s="85">
        <v>169.13</v>
      </c>
      <c r="E45" s="86">
        <v>12.85</v>
      </c>
      <c r="F45" s="87">
        <v>94</v>
      </c>
      <c r="G45" s="84">
        <f t="shared" si="21"/>
        <v>25.68</v>
      </c>
      <c r="H45" s="88">
        <f t="shared" si="22"/>
        <v>19.38</v>
      </c>
      <c r="I45" s="85">
        <f t="shared" si="23"/>
        <v>45.06</v>
      </c>
    </row>
    <row r="46" spans="1:9">
      <c r="A46" s="89" t="s">
        <v>18</v>
      </c>
      <c r="B46" s="90">
        <f t="shared" ref="B46:I46" si="24">SUM(B47:B49)</f>
        <v>150</v>
      </c>
      <c r="C46" s="76">
        <f t="shared" si="24"/>
        <v>906.06</v>
      </c>
      <c r="D46" s="76">
        <v>906.06</v>
      </c>
      <c r="E46" s="81">
        <v>32.5</v>
      </c>
      <c r="F46" s="82">
        <v>867</v>
      </c>
      <c r="G46" s="79">
        <f t="shared" si="24"/>
        <v>64.95</v>
      </c>
      <c r="H46" s="79">
        <f t="shared" si="24"/>
        <v>178.72</v>
      </c>
      <c r="I46" s="79">
        <f t="shared" si="24"/>
        <v>243.67</v>
      </c>
    </row>
    <row r="47" spans="1:9">
      <c r="A47" s="83" t="s">
        <v>152</v>
      </c>
      <c r="B47" s="84">
        <v>62.9</v>
      </c>
      <c r="C47" s="85">
        <f t="shared" ref="C47:C49" si="25">ROUND(50588/8375*B47,2)</f>
        <v>379.94</v>
      </c>
      <c r="D47" s="85">
        <v>379.94</v>
      </c>
      <c r="E47" s="86">
        <v>10.220000000000001</v>
      </c>
      <c r="F47" s="87">
        <v>253</v>
      </c>
      <c r="G47" s="84">
        <f t="shared" ref="G47:G49" si="26">ROUND(22994/2/5752.67*E47,2)</f>
        <v>20.43</v>
      </c>
      <c r="H47" s="88">
        <f t="shared" ref="H47:H49" si="27">ROUND(22994/2/55772*F47,2)</f>
        <v>52.15</v>
      </c>
      <c r="I47" s="85">
        <f t="shared" ref="I47:I49" si="28">SUM(G47,H47)</f>
        <v>72.58</v>
      </c>
    </row>
    <row r="48" spans="1:9">
      <c r="A48" s="83" t="s">
        <v>153</v>
      </c>
      <c r="B48" s="84">
        <v>47</v>
      </c>
      <c r="C48" s="85">
        <f t="shared" si="25"/>
        <v>283.89999999999998</v>
      </c>
      <c r="D48" s="85">
        <v>283.89999999999998</v>
      </c>
      <c r="E48" s="86">
        <v>18.13</v>
      </c>
      <c r="F48" s="87">
        <v>409</v>
      </c>
      <c r="G48" s="84">
        <f t="shared" si="26"/>
        <v>36.229999999999997</v>
      </c>
      <c r="H48" s="88">
        <f t="shared" si="27"/>
        <v>84.31</v>
      </c>
      <c r="I48" s="85">
        <f t="shared" si="28"/>
        <v>120.54</v>
      </c>
    </row>
    <row r="49" spans="1:9">
      <c r="A49" s="83" t="s">
        <v>154</v>
      </c>
      <c r="B49" s="84">
        <v>40.1</v>
      </c>
      <c r="C49" s="85">
        <f t="shared" si="25"/>
        <v>242.22</v>
      </c>
      <c r="D49" s="85">
        <v>242.22</v>
      </c>
      <c r="E49" s="86">
        <v>4.1500000000000004</v>
      </c>
      <c r="F49" s="87">
        <v>205</v>
      </c>
      <c r="G49" s="84">
        <f t="shared" si="26"/>
        <v>8.2899999999999991</v>
      </c>
      <c r="H49" s="88">
        <f t="shared" si="27"/>
        <v>42.26</v>
      </c>
      <c r="I49" s="85">
        <f t="shared" si="28"/>
        <v>50.55</v>
      </c>
    </row>
    <row r="50" spans="1:9">
      <c r="A50" s="89" t="s">
        <v>19</v>
      </c>
      <c r="B50" s="90">
        <f t="shared" ref="B50:I50" si="29">SUM(B51:B53)</f>
        <v>93.6</v>
      </c>
      <c r="C50" s="76">
        <f t="shared" si="29"/>
        <v>565.37</v>
      </c>
      <c r="D50" s="76">
        <v>565.37</v>
      </c>
      <c r="E50" s="81">
        <v>55.14</v>
      </c>
      <c r="F50" s="82">
        <v>611</v>
      </c>
      <c r="G50" s="79">
        <f t="shared" si="29"/>
        <v>110.2</v>
      </c>
      <c r="H50" s="79">
        <f t="shared" si="29"/>
        <v>125.95</v>
      </c>
      <c r="I50" s="79">
        <f t="shared" si="29"/>
        <v>236.15</v>
      </c>
    </row>
    <row r="51" spans="1:9">
      <c r="A51" s="83" t="s">
        <v>155</v>
      </c>
      <c r="B51" s="84">
        <v>55.8</v>
      </c>
      <c r="C51" s="85">
        <f t="shared" ref="C51:C53" si="30">ROUND(50588/8375*B51,2)</f>
        <v>337.05</v>
      </c>
      <c r="D51" s="85">
        <v>337.05</v>
      </c>
      <c r="E51" s="86">
        <v>17.09</v>
      </c>
      <c r="F51" s="87">
        <v>187</v>
      </c>
      <c r="G51" s="84">
        <f t="shared" ref="G51:G53" si="31">ROUND(22994/2/5752.67*E51,2)</f>
        <v>34.159999999999997</v>
      </c>
      <c r="H51" s="88">
        <f t="shared" ref="H51:H53" si="32">ROUND(22994/2/55772*F51,2)</f>
        <v>38.549999999999997</v>
      </c>
      <c r="I51" s="85">
        <f t="shared" ref="I51:I53" si="33">SUM(G51,H51)</f>
        <v>72.709999999999994</v>
      </c>
    </row>
    <row r="52" spans="1:9">
      <c r="A52" s="83" t="s">
        <v>156</v>
      </c>
      <c r="B52" s="84">
        <v>18.7</v>
      </c>
      <c r="C52" s="85">
        <f t="shared" si="30"/>
        <v>112.95</v>
      </c>
      <c r="D52" s="85">
        <v>112.95</v>
      </c>
      <c r="E52" s="86">
        <v>20.41</v>
      </c>
      <c r="F52" s="87">
        <v>210</v>
      </c>
      <c r="G52" s="84">
        <f t="shared" si="31"/>
        <v>40.79</v>
      </c>
      <c r="H52" s="88">
        <f t="shared" si="32"/>
        <v>43.29</v>
      </c>
      <c r="I52" s="85">
        <f t="shared" si="33"/>
        <v>84.08</v>
      </c>
    </row>
    <row r="53" spans="1:9">
      <c r="A53" s="83" t="s">
        <v>157</v>
      </c>
      <c r="B53" s="84">
        <v>19.100000000000001</v>
      </c>
      <c r="C53" s="85">
        <f t="shared" si="30"/>
        <v>115.37</v>
      </c>
      <c r="D53" s="85">
        <v>115.37</v>
      </c>
      <c r="E53" s="86">
        <v>17.64</v>
      </c>
      <c r="F53" s="87">
        <v>214</v>
      </c>
      <c r="G53" s="84">
        <f t="shared" si="31"/>
        <v>35.25</v>
      </c>
      <c r="H53" s="88">
        <f t="shared" si="32"/>
        <v>44.11</v>
      </c>
      <c r="I53" s="85">
        <f t="shared" si="33"/>
        <v>79.36</v>
      </c>
    </row>
    <row r="54" spans="1:9">
      <c r="A54" s="89" t="s">
        <v>20</v>
      </c>
      <c r="B54" s="90">
        <f t="shared" ref="B54:I54" si="34">SUM(B55:B56)</f>
        <v>132.1</v>
      </c>
      <c r="C54" s="76">
        <f t="shared" si="34"/>
        <v>797.93</v>
      </c>
      <c r="D54" s="76">
        <v>797.93</v>
      </c>
      <c r="E54" s="81">
        <v>96.83</v>
      </c>
      <c r="F54" s="82">
        <v>985</v>
      </c>
      <c r="G54" s="79">
        <f t="shared" si="34"/>
        <v>193.52</v>
      </c>
      <c r="H54" s="79">
        <f t="shared" si="34"/>
        <v>203.06</v>
      </c>
      <c r="I54" s="79">
        <f t="shared" si="34"/>
        <v>396.58</v>
      </c>
    </row>
    <row r="55" spans="1:9">
      <c r="A55" s="83" t="s">
        <v>158</v>
      </c>
      <c r="B55" s="84">
        <v>68.3</v>
      </c>
      <c r="C55" s="85">
        <f t="shared" ref="C55:C59" si="35">ROUND(50588/8375*B55,2)</f>
        <v>412.56</v>
      </c>
      <c r="D55" s="85">
        <v>412.56</v>
      </c>
      <c r="E55" s="86">
        <v>28.5</v>
      </c>
      <c r="F55" s="87">
        <v>302</v>
      </c>
      <c r="G55" s="84">
        <f t="shared" ref="G55:G59" si="36">ROUND(22994/2/5752.67*E55,2)</f>
        <v>56.96</v>
      </c>
      <c r="H55" s="88">
        <f t="shared" ref="H55:H59" si="37">ROUND(22994/2/55772*F55,2)</f>
        <v>62.26</v>
      </c>
      <c r="I55" s="85">
        <f t="shared" ref="I55:I59" si="38">SUM(G55,H55)</f>
        <v>119.22</v>
      </c>
    </row>
    <row r="56" spans="1:9">
      <c r="A56" s="83" t="s">
        <v>159</v>
      </c>
      <c r="B56" s="84">
        <v>63.8</v>
      </c>
      <c r="C56" s="85">
        <f t="shared" si="35"/>
        <v>385.37</v>
      </c>
      <c r="D56" s="85">
        <v>385.37</v>
      </c>
      <c r="E56" s="86">
        <v>68.33</v>
      </c>
      <c r="F56" s="87">
        <v>683</v>
      </c>
      <c r="G56" s="84">
        <f t="shared" si="36"/>
        <v>136.56</v>
      </c>
      <c r="H56" s="88">
        <f t="shared" si="37"/>
        <v>140.80000000000001</v>
      </c>
      <c r="I56" s="85">
        <f t="shared" si="38"/>
        <v>277.36</v>
      </c>
    </row>
    <row r="57" spans="1:9">
      <c r="A57" s="89" t="s">
        <v>21</v>
      </c>
      <c r="B57" s="90">
        <f t="shared" ref="B57:I57" si="39">SUM(B58:B59)</f>
        <v>132.4</v>
      </c>
      <c r="C57" s="76">
        <f t="shared" si="39"/>
        <v>799.74</v>
      </c>
      <c r="D57" s="76">
        <v>799.74</v>
      </c>
      <c r="E57" s="81">
        <v>83.33</v>
      </c>
      <c r="F57" s="82">
        <v>887</v>
      </c>
      <c r="G57" s="79">
        <f t="shared" si="39"/>
        <v>166.54</v>
      </c>
      <c r="H57" s="79">
        <f t="shared" si="39"/>
        <v>182.85</v>
      </c>
      <c r="I57" s="79">
        <f t="shared" si="39"/>
        <v>349.39</v>
      </c>
    </row>
    <row r="58" spans="1:9">
      <c r="A58" s="83" t="s">
        <v>160</v>
      </c>
      <c r="B58" s="84">
        <v>51.8</v>
      </c>
      <c r="C58" s="85">
        <f t="shared" si="35"/>
        <v>312.89</v>
      </c>
      <c r="D58" s="85">
        <v>312.89</v>
      </c>
      <c r="E58" s="86">
        <v>23.25</v>
      </c>
      <c r="F58" s="87">
        <v>278</v>
      </c>
      <c r="G58" s="84">
        <f t="shared" si="36"/>
        <v>46.47</v>
      </c>
      <c r="H58" s="88">
        <f t="shared" si="37"/>
        <v>57.31</v>
      </c>
      <c r="I58" s="85">
        <f t="shared" si="38"/>
        <v>103.78</v>
      </c>
    </row>
    <row r="59" spans="1:9">
      <c r="A59" s="83" t="s">
        <v>161</v>
      </c>
      <c r="B59" s="84">
        <v>80.599999999999994</v>
      </c>
      <c r="C59" s="85">
        <f t="shared" si="35"/>
        <v>486.85</v>
      </c>
      <c r="D59" s="85">
        <v>486.85</v>
      </c>
      <c r="E59" s="86">
        <v>60.08</v>
      </c>
      <c r="F59" s="87">
        <v>609</v>
      </c>
      <c r="G59" s="84">
        <f t="shared" si="36"/>
        <v>120.07</v>
      </c>
      <c r="H59" s="88">
        <f t="shared" si="37"/>
        <v>125.54</v>
      </c>
      <c r="I59" s="85">
        <f t="shared" si="38"/>
        <v>245.61</v>
      </c>
    </row>
    <row r="60" spans="1:9">
      <c r="A60" s="89" t="s">
        <v>22</v>
      </c>
      <c r="B60" s="90">
        <f t="shared" ref="B60:I60" si="40">SUM(B61:B64)</f>
        <v>121.4</v>
      </c>
      <c r="C60" s="76">
        <f t="shared" si="40"/>
        <v>733.3</v>
      </c>
      <c r="D60" s="76">
        <v>733.3</v>
      </c>
      <c r="E60" s="81">
        <v>52.88</v>
      </c>
      <c r="F60" s="82">
        <v>600</v>
      </c>
      <c r="G60" s="79">
        <f t="shared" si="40"/>
        <v>105.7</v>
      </c>
      <c r="H60" s="79">
        <f t="shared" si="40"/>
        <v>123.69</v>
      </c>
      <c r="I60" s="79">
        <f t="shared" si="40"/>
        <v>229.39</v>
      </c>
    </row>
    <row r="61" spans="1:9">
      <c r="A61" s="83" t="s">
        <v>160</v>
      </c>
      <c r="B61" s="84">
        <v>69.3</v>
      </c>
      <c r="C61" s="85">
        <f t="shared" ref="C61:C64" si="41">ROUND(50588/8375*B61,2)</f>
        <v>418.6</v>
      </c>
      <c r="D61" s="85">
        <v>418.6</v>
      </c>
      <c r="E61" s="86">
        <v>23.35</v>
      </c>
      <c r="F61" s="87">
        <v>246</v>
      </c>
      <c r="G61" s="84">
        <f t="shared" ref="G61:G64" si="42">ROUND(22994/2/5752.67*E61,2)</f>
        <v>46.67</v>
      </c>
      <c r="H61" s="88">
        <f t="shared" ref="H61:H64" si="43">ROUND(22994/2/55772*F61,2)</f>
        <v>50.71</v>
      </c>
      <c r="I61" s="85">
        <f t="shared" ref="I61:I64" si="44">SUM(G61,H61)</f>
        <v>97.38</v>
      </c>
    </row>
    <row r="62" spans="1:9">
      <c r="A62" s="83" t="s">
        <v>162</v>
      </c>
      <c r="B62" s="84">
        <v>17</v>
      </c>
      <c r="C62" s="85">
        <f t="shared" si="41"/>
        <v>102.69</v>
      </c>
      <c r="D62" s="85">
        <v>102.69</v>
      </c>
      <c r="E62" s="86">
        <v>10.119999999999999</v>
      </c>
      <c r="F62" s="87">
        <v>146</v>
      </c>
      <c r="G62" s="84">
        <f t="shared" si="42"/>
        <v>20.23</v>
      </c>
      <c r="H62" s="88">
        <f t="shared" si="43"/>
        <v>30.1</v>
      </c>
      <c r="I62" s="85">
        <f t="shared" si="44"/>
        <v>50.33</v>
      </c>
    </row>
    <row r="63" spans="1:9">
      <c r="A63" s="83" t="s">
        <v>163</v>
      </c>
      <c r="B63" s="84">
        <v>30.6</v>
      </c>
      <c r="C63" s="85">
        <f t="shared" si="41"/>
        <v>184.83</v>
      </c>
      <c r="D63" s="85">
        <v>184.83</v>
      </c>
      <c r="E63" s="86">
        <v>16.37</v>
      </c>
      <c r="F63" s="87">
        <v>167</v>
      </c>
      <c r="G63" s="84">
        <f t="shared" si="42"/>
        <v>32.72</v>
      </c>
      <c r="H63" s="88">
        <f t="shared" si="43"/>
        <v>34.43</v>
      </c>
      <c r="I63" s="85">
        <f t="shared" si="44"/>
        <v>67.150000000000006</v>
      </c>
    </row>
    <row r="64" spans="1:9">
      <c r="A64" s="83" t="s">
        <v>164</v>
      </c>
      <c r="B64" s="84">
        <v>4.5</v>
      </c>
      <c r="C64" s="85">
        <f t="shared" si="41"/>
        <v>27.18</v>
      </c>
      <c r="D64" s="85">
        <v>27.18</v>
      </c>
      <c r="E64" s="86">
        <v>3.04</v>
      </c>
      <c r="F64" s="87">
        <v>41</v>
      </c>
      <c r="G64" s="84">
        <f t="shared" si="42"/>
        <v>6.08</v>
      </c>
      <c r="H64" s="88">
        <f t="shared" si="43"/>
        <v>8.4499999999999993</v>
      </c>
      <c r="I64" s="85">
        <f t="shared" si="44"/>
        <v>14.53</v>
      </c>
    </row>
    <row r="65" spans="1:9">
      <c r="A65" s="89" t="s">
        <v>23</v>
      </c>
      <c r="B65" s="90">
        <f t="shared" ref="B65:I65" si="45">SUM(B66:B68)</f>
        <v>196</v>
      </c>
      <c r="C65" s="76">
        <f t="shared" si="45"/>
        <v>1183.9100000000001</v>
      </c>
      <c r="D65" s="76">
        <v>1183.9100000000001</v>
      </c>
      <c r="E65" s="81">
        <v>108.76</v>
      </c>
      <c r="F65" s="82">
        <v>1199</v>
      </c>
      <c r="G65" s="79">
        <f t="shared" si="45"/>
        <v>217.37</v>
      </c>
      <c r="H65" s="79">
        <f t="shared" si="45"/>
        <v>247.16</v>
      </c>
      <c r="I65" s="79">
        <f t="shared" si="45"/>
        <v>464.53</v>
      </c>
    </row>
    <row r="66" spans="1:9">
      <c r="A66" s="83" t="s">
        <v>165</v>
      </c>
      <c r="B66" s="84">
        <v>72.099999999999994</v>
      </c>
      <c r="C66" s="85">
        <f t="shared" ref="C66:C68" si="46">ROUND(50588/8375*B66,2)</f>
        <v>435.51</v>
      </c>
      <c r="D66" s="85">
        <v>435.51</v>
      </c>
      <c r="E66" s="86">
        <v>22.24</v>
      </c>
      <c r="F66" s="87">
        <v>248</v>
      </c>
      <c r="G66" s="84">
        <f t="shared" ref="G66:G68" si="47">ROUND(22994/2/5752.67*E66,2)</f>
        <v>44.45</v>
      </c>
      <c r="H66" s="88">
        <f t="shared" ref="H66:H68" si="48">ROUND(22994/2/55772*F66,2)</f>
        <v>51.12</v>
      </c>
      <c r="I66" s="85">
        <f t="shared" ref="I66:I68" si="49">SUM(G66,H66)</f>
        <v>95.57</v>
      </c>
    </row>
    <row r="67" spans="1:9">
      <c r="A67" s="83" t="s">
        <v>166</v>
      </c>
      <c r="B67" s="84">
        <v>61.5</v>
      </c>
      <c r="C67" s="85">
        <f t="shared" si="46"/>
        <v>371.48</v>
      </c>
      <c r="D67" s="85">
        <v>371.48</v>
      </c>
      <c r="E67" s="86">
        <v>36.44</v>
      </c>
      <c r="F67" s="87">
        <v>388</v>
      </c>
      <c r="G67" s="84">
        <f t="shared" si="47"/>
        <v>72.83</v>
      </c>
      <c r="H67" s="88">
        <f t="shared" si="48"/>
        <v>79.98</v>
      </c>
      <c r="I67" s="85">
        <f t="shared" si="49"/>
        <v>152.81</v>
      </c>
    </row>
    <row r="68" spans="1:9">
      <c r="A68" s="83" t="s">
        <v>167</v>
      </c>
      <c r="B68" s="84">
        <v>62.4</v>
      </c>
      <c r="C68" s="85">
        <f t="shared" si="46"/>
        <v>376.92</v>
      </c>
      <c r="D68" s="85">
        <v>376.92</v>
      </c>
      <c r="E68" s="86">
        <v>50.08</v>
      </c>
      <c r="F68" s="87">
        <v>563</v>
      </c>
      <c r="G68" s="84">
        <f t="shared" si="47"/>
        <v>100.09</v>
      </c>
      <c r="H68" s="88">
        <f t="shared" si="48"/>
        <v>116.06</v>
      </c>
      <c r="I68" s="85">
        <f t="shared" si="49"/>
        <v>216.15</v>
      </c>
    </row>
    <row r="69" spans="1:9">
      <c r="A69" s="89" t="s">
        <v>24</v>
      </c>
      <c r="B69" s="90">
        <f t="shared" ref="B69:I69" si="50">SUM(B70:B72)</f>
        <v>203.5</v>
      </c>
      <c r="C69" s="76">
        <f t="shared" si="50"/>
        <v>1229.21</v>
      </c>
      <c r="D69" s="76">
        <v>1229.21</v>
      </c>
      <c r="E69" s="81">
        <v>127.68</v>
      </c>
      <c r="F69" s="82">
        <v>1385</v>
      </c>
      <c r="G69" s="79">
        <f t="shared" si="50"/>
        <v>255.17</v>
      </c>
      <c r="H69" s="79">
        <f t="shared" si="50"/>
        <v>285.51</v>
      </c>
      <c r="I69" s="79">
        <f t="shared" si="50"/>
        <v>540.67999999999995</v>
      </c>
    </row>
    <row r="70" spans="1:9">
      <c r="A70" s="83" t="s">
        <v>168</v>
      </c>
      <c r="B70" s="84">
        <v>81.099999999999994</v>
      </c>
      <c r="C70" s="85">
        <f t="shared" ref="C70:C72" si="51">ROUND(50588/8375*B70,2)</f>
        <v>489.87</v>
      </c>
      <c r="D70" s="85">
        <v>489.87</v>
      </c>
      <c r="E70" s="86">
        <v>47.02</v>
      </c>
      <c r="F70" s="87">
        <v>421</v>
      </c>
      <c r="G70" s="84">
        <f t="shared" ref="G70:G72" si="52">ROUND(22994/2/5752.67*E70,2)</f>
        <v>93.97</v>
      </c>
      <c r="H70" s="88">
        <f t="shared" ref="H70:H72" si="53">ROUND(22994/2/55772*F70,2)</f>
        <v>86.79</v>
      </c>
      <c r="I70" s="85">
        <f t="shared" ref="I70:I72" si="54">SUM(G70,H70)</f>
        <v>180.76</v>
      </c>
    </row>
    <row r="71" spans="1:9">
      <c r="A71" s="83" t="s">
        <v>169</v>
      </c>
      <c r="B71" s="84">
        <v>87.5</v>
      </c>
      <c r="C71" s="85">
        <f t="shared" si="51"/>
        <v>528.53</v>
      </c>
      <c r="D71" s="85">
        <v>528.53</v>
      </c>
      <c r="E71" s="86">
        <v>53.49</v>
      </c>
      <c r="F71" s="87">
        <v>678</v>
      </c>
      <c r="G71" s="84">
        <f t="shared" si="52"/>
        <v>106.9</v>
      </c>
      <c r="H71" s="88">
        <f t="shared" si="53"/>
        <v>139.76</v>
      </c>
      <c r="I71" s="85">
        <f t="shared" si="54"/>
        <v>246.66</v>
      </c>
    </row>
    <row r="72" spans="1:9">
      <c r="A72" s="83" t="s">
        <v>170</v>
      </c>
      <c r="B72" s="84">
        <v>34.9</v>
      </c>
      <c r="C72" s="85">
        <f t="shared" si="51"/>
        <v>210.81</v>
      </c>
      <c r="D72" s="85">
        <v>210.81</v>
      </c>
      <c r="E72" s="86">
        <v>27.17</v>
      </c>
      <c r="F72" s="87">
        <v>286</v>
      </c>
      <c r="G72" s="84">
        <f t="shared" si="52"/>
        <v>54.3</v>
      </c>
      <c r="H72" s="88">
        <f t="shared" si="53"/>
        <v>58.96</v>
      </c>
      <c r="I72" s="85">
        <f t="shared" si="54"/>
        <v>113.26</v>
      </c>
    </row>
    <row r="73" spans="1:9">
      <c r="A73" s="89" t="s">
        <v>25</v>
      </c>
      <c r="B73" s="90">
        <f t="shared" ref="B73:I73" si="55">SUM(B74:B75)</f>
        <v>89.3</v>
      </c>
      <c r="C73" s="76">
        <f t="shared" si="55"/>
        <v>539.4</v>
      </c>
      <c r="D73" s="76">
        <v>539.4</v>
      </c>
      <c r="E73" s="81">
        <v>75.900000000000006</v>
      </c>
      <c r="F73" s="82">
        <v>834</v>
      </c>
      <c r="G73" s="79">
        <f t="shared" si="55"/>
        <v>151.69</v>
      </c>
      <c r="H73" s="79">
        <f t="shared" si="55"/>
        <v>171.92</v>
      </c>
      <c r="I73" s="79">
        <f t="shared" si="55"/>
        <v>323.61</v>
      </c>
    </row>
    <row r="74" spans="1:9">
      <c r="A74" s="83" t="s">
        <v>171</v>
      </c>
      <c r="B74" s="84">
        <v>63.3</v>
      </c>
      <c r="C74" s="85">
        <f t="shared" ref="C74:C78" si="56">ROUND(50588/8375*B74,2)</f>
        <v>382.35</v>
      </c>
      <c r="D74" s="85">
        <v>382.35</v>
      </c>
      <c r="E74" s="86">
        <v>51.05</v>
      </c>
      <c r="F74" s="87">
        <v>567</v>
      </c>
      <c r="G74" s="84">
        <f t="shared" ref="G74:G78" si="57">ROUND(22994/2/5752.67*E74,2)</f>
        <v>102.03</v>
      </c>
      <c r="H74" s="88">
        <f t="shared" ref="H74:H78" si="58">ROUND(22994/2/55772*F74,2)</f>
        <v>116.88</v>
      </c>
      <c r="I74" s="85">
        <f t="shared" ref="I74:I78" si="59">SUM(G74,H74)</f>
        <v>218.91</v>
      </c>
    </row>
    <row r="75" spans="1:9">
      <c r="A75" s="83" t="s">
        <v>172</v>
      </c>
      <c r="B75" s="84">
        <v>26</v>
      </c>
      <c r="C75" s="85">
        <f t="shared" si="56"/>
        <v>157.05000000000001</v>
      </c>
      <c r="D75" s="85">
        <v>157.05000000000001</v>
      </c>
      <c r="E75" s="86">
        <v>24.85</v>
      </c>
      <c r="F75" s="87">
        <v>267</v>
      </c>
      <c r="G75" s="84">
        <f t="shared" si="57"/>
        <v>49.66</v>
      </c>
      <c r="H75" s="88">
        <f t="shared" si="58"/>
        <v>55.04</v>
      </c>
      <c r="I75" s="85">
        <f t="shared" si="59"/>
        <v>104.7</v>
      </c>
    </row>
    <row r="76" spans="1:9">
      <c r="A76" s="89" t="s">
        <v>26</v>
      </c>
      <c r="B76" s="90">
        <f t="shared" ref="B76:I76" si="60">SUM(B77:B78)</f>
        <v>183.6</v>
      </c>
      <c r="C76" s="76">
        <f t="shared" si="60"/>
        <v>1109.01</v>
      </c>
      <c r="D76" s="76">
        <v>1109.01</v>
      </c>
      <c r="E76" s="81">
        <v>105.84</v>
      </c>
      <c r="F76" s="82">
        <v>855</v>
      </c>
      <c r="G76" s="79">
        <f t="shared" si="60"/>
        <v>211.53</v>
      </c>
      <c r="H76" s="79">
        <f t="shared" si="60"/>
        <v>176.25</v>
      </c>
      <c r="I76" s="79">
        <f t="shared" si="60"/>
        <v>387.78</v>
      </c>
    </row>
    <row r="77" spans="1:9">
      <c r="A77" s="83" t="s">
        <v>173</v>
      </c>
      <c r="B77" s="84">
        <v>78.599999999999994</v>
      </c>
      <c r="C77" s="85">
        <f t="shared" si="56"/>
        <v>474.77</v>
      </c>
      <c r="D77" s="85">
        <v>474.77</v>
      </c>
      <c r="E77" s="86">
        <v>23.62</v>
      </c>
      <c r="F77" s="87">
        <v>218</v>
      </c>
      <c r="G77" s="84">
        <f t="shared" si="57"/>
        <v>47.21</v>
      </c>
      <c r="H77" s="88">
        <f t="shared" si="58"/>
        <v>44.94</v>
      </c>
      <c r="I77" s="85">
        <f t="shared" si="59"/>
        <v>92.15</v>
      </c>
    </row>
    <row r="78" spans="1:9">
      <c r="A78" s="83" t="s">
        <v>174</v>
      </c>
      <c r="B78" s="84">
        <v>105</v>
      </c>
      <c r="C78" s="85">
        <f t="shared" si="56"/>
        <v>634.24</v>
      </c>
      <c r="D78" s="85">
        <v>634.24</v>
      </c>
      <c r="E78" s="86">
        <v>82.22</v>
      </c>
      <c r="F78" s="87">
        <v>637</v>
      </c>
      <c r="G78" s="84">
        <f t="shared" si="57"/>
        <v>164.32</v>
      </c>
      <c r="H78" s="88">
        <f t="shared" si="58"/>
        <v>131.31</v>
      </c>
      <c r="I78" s="85">
        <f t="shared" si="59"/>
        <v>295.63</v>
      </c>
    </row>
    <row r="79" spans="1:9">
      <c r="A79" s="89" t="s">
        <v>27</v>
      </c>
      <c r="B79" s="90">
        <f t="shared" ref="B79:I79" si="61">SUM(B80:B81)</f>
        <v>123</v>
      </c>
      <c r="C79" s="76">
        <f t="shared" si="61"/>
        <v>742.97</v>
      </c>
      <c r="D79" s="76">
        <v>742.97</v>
      </c>
      <c r="E79" s="81">
        <v>92.11</v>
      </c>
      <c r="F79" s="82">
        <v>860</v>
      </c>
      <c r="G79" s="79">
        <f t="shared" si="61"/>
        <v>184.08</v>
      </c>
      <c r="H79" s="79">
        <f t="shared" si="61"/>
        <v>177.28</v>
      </c>
      <c r="I79" s="79">
        <f t="shared" si="61"/>
        <v>361.36</v>
      </c>
    </row>
    <row r="80" spans="1:9">
      <c r="A80" s="83" t="s">
        <v>175</v>
      </c>
      <c r="B80" s="84">
        <v>73.8</v>
      </c>
      <c r="C80" s="85">
        <f t="shared" ref="C80:C84" si="62">ROUND(50588/8375*B80,2)</f>
        <v>445.78</v>
      </c>
      <c r="D80" s="85">
        <v>445.78</v>
      </c>
      <c r="E80" s="86">
        <v>46.78</v>
      </c>
      <c r="F80" s="87">
        <v>417</v>
      </c>
      <c r="G80" s="84">
        <f t="shared" ref="G80:G84" si="63">ROUND(22994/2/5752.67*E80,2)</f>
        <v>93.49</v>
      </c>
      <c r="H80" s="88">
        <f t="shared" ref="H80:H84" si="64">ROUND(22994/2/55772*F80,2)</f>
        <v>85.96</v>
      </c>
      <c r="I80" s="85">
        <f t="shared" ref="I80:I84" si="65">SUM(G80,H80)</f>
        <v>179.45</v>
      </c>
    </row>
    <row r="81" spans="1:9">
      <c r="A81" s="83" t="s">
        <v>176</v>
      </c>
      <c r="B81" s="84">
        <v>49.2</v>
      </c>
      <c r="C81" s="85">
        <f t="shared" si="62"/>
        <v>297.19</v>
      </c>
      <c r="D81" s="85">
        <v>297.19</v>
      </c>
      <c r="E81" s="86">
        <v>45.33</v>
      </c>
      <c r="F81" s="87">
        <v>443</v>
      </c>
      <c r="G81" s="84">
        <f t="shared" si="63"/>
        <v>90.59</v>
      </c>
      <c r="H81" s="88">
        <f t="shared" si="64"/>
        <v>91.32</v>
      </c>
      <c r="I81" s="85">
        <f t="shared" si="65"/>
        <v>181.91</v>
      </c>
    </row>
    <row r="82" spans="1:9">
      <c r="A82" s="89" t="s">
        <v>28</v>
      </c>
      <c r="B82" s="90">
        <f t="shared" ref="B82:I82" si="66">SUM(B83:B84)</f>
        <v>63.5</v>
      </c>
      <c r="C82" s="76">
        <f t="shared" si="66"/>
        <v>383.57</v>
      </c>
      <c r="D82" s="76">
        <v>383.57</v>
      </c>
      <c r="E82" s="81">
        <v>35.200000000000003</v>
      </c>
      <c r="F82" s="82">
        <v>342</v>
      </c>
      <c r="G82" s="79">
        <f t="shared" si="66"/>
        <v>70.349999999999994</v>
      </c>
      <c r="H82" s="79">
        <f t="shared" si="66"/>
        <v>70.5</v>
      </c>
      <c r="I82" s="79">
        <f t="shared" si="66"/>
        <v>140.85</v>
      </c>
    </row>
    <row r="83" spans="1:9">
      <c r="A83" s="83" t="s">
        <v>177</v>
      </c>
      <c r="B83" s="84">
        <v>36.6</v>
      </c>
      <c r="C83" s="85">
        <f t="shared" si="62"/>
        <v>221.08</v>
      </c>
      <c r="D83" s="85">
        <v>221.08</v>
      </c>
      <c r="E83" s="86">
        <v>16.350000000000001</v>
      </c>
      <c r="F83" s="87">
        <v>170</v>
      </c>
      <c r="G83" s="84">
        <f t="shared" si="63"/>
        <v>32.68</v>
      </c>
      <c r="H83" s="88">
        <f t="shared" si="64"/>
        <v>35.04</v>
      </c>
      <c r="I83" s="85">
        <f t="shared" si="65"/>
        <v>67.72</v>
      </c>
    </row>
    <row r="84" spans="1:9">
      <c r="A84" s="83" t="s">
        <v>178</v>
      </c>
      <c r="B84" s="84">
        <v>26.9</v>
      </c>
      <c r="C84" s="85">
        <f t="shared" si="62"/>
        <v>162.49</v>
      </c>
      <c r="D84" s="85">
        <v>162.49</v>
      </c>
      <c r="E84" s="86">
        <v>18.850000000000001</v>
      </c>
      <c r="F84" s="87">
        <v>172</v>
      </c>
      <c r="G84" s="84">
        <f t="shared" si="63"/>
        <v>37.67</v>
      </c>
      <c r="H84" s="88">
        <f t="shared" si="64"/>
        <v>35.46</v>
      </c>
      <c r="I84" s="85">
        <f t="shared" si="65"/>
        <v>73.13</v>
      </c>
    </row>
    <row r="85" spans="1:9">
      <c r="A85" s="89" t="s">
        <v>29</v>
      </c>
      <c r="B85" s="90">
        <f t="shared" ref="B85:I85" si="67">SUM(B86:B87)</f>
        <v>116.8</v>
      </c>
      <c r="C85" s="76">
        <f t="shared" si="67"/>
        <v>705.51</v>
      </c>
      <c r="D85" s="76">
        <v>705.51</v>
      </c>
      <c r="E85" s="81">
        <v>69.08</v>
      </c>
      <c r="F85" s="82">
        <v>434</v>
      </c>
      <c r="G85" s="79">
        <f t="shared" si="67"/>
        <v>138.06</v>
      </c>
      <c r="H85" s="79">
        <f t="shared" si="67"/>
        <v>89.46</v>
      </c>
      <c r="I85" s="79">
        <f t="shared" si="67"/>
        <v>227.52</v>
      </c>
    </row>
    <row r="86" spans="1:9">
      <c r="A86" s="83" t="s">
        <v>179</v>
      </c>
      <c r="B86" s="84">
        <v>83.8</v>
      </c>
      <c r="C86" s="85">
        <f t="shared" ref="C86:C89" si="68">ROUND(50588/8375*B86,2)</f>
        <v>506.18</v>
      </c>
      <c r="D86" s="85">
        <v>506.18</v>
      </c>
      <c r="E86" s="86">
        <v>49.21</v>
      </c>
      <c r="F86" s="87">
        <v>261</v>
      </c>
      <c r="G86" s="84">
        <f t="shared" ref="G86:G89" si="69">ROUND(22994/2/5752.67*E86,2)</f>
        <v>98.35</v>
      </c>
      <c r="H86" s="88">
        <f t="shared" ref="H86:H89" si="70">ROUND(22994/2/55772*F86,2)</f>
        <v>53.8</v>
      </c>
      <c r="I86" s="85">
        <f t="shared" ref="I86:I89" si="71">SUM(G86,H86)</f>
        <v>152.15</v>
      </c>
    </row>
    <row r="87" spans="1:9">
      <c r="A87" s="83" t="s">
        <v>180</v>
      </c>
      <c r="B87" s="84">
        <v>33</v>
      </c>
      <c r="C87" s="85">
        <f t="shared" si="68"/>
        <v>199.33</v>
      </c>
      <c r="D87" s="85">
        <v>199.33</v>
      </c>
      <c r="E87" s="86">
        <v>19.87</v>
      </c>
      <c r="F87" s="87">
        <v>173</v>
      </c>
      <c r="G87" s="84">
        <f t="shared" si="69"/>
        <v>39.71</v>
      </c>
      <c r="H87" s="88">
        <f t="shared" si="70"/>
        <v>35.659999999999997</v>
      </c>
      <c r="I87" s="85">
        <f t="shared" si="71"/>
        <v>75.37</v>
      </c>
    </row>
    <row r="88" spans="1:9">
      <c r="A88" s="89" t="s">
        <v>30</v>
      </c>
      <c r="B88" s="90">
        <f t="shared" ref="B88:I88" si="72">SUM(B89)</f>
        <v>92.9</v>
      </c>
      <c r="C88" s="76">
        <f t="shared" si="72"/>
        <v>561.15</v>
      </c>
      <c r="D88" s="76">
        <v>561.15</v>
      </c>
      <c r="E88" s="81">
        <v>82.05</v>
      </c>
      <c r="F88" s="82">
        <v>861</v>
      </c>
      <c r="G88" s="79">
        <f t="shared" si="72"/>
        <v>163.98</v>
      </c>
      <c r="H88" s="79">
        <f t="shared" si="72"/>
        <v>177.49</v>
      </c>
      <c r="I88" s="79">
        <f t="shared" si="72"/>
        <v>341.47</v>
      </c>
    </row>
    <row r="89" spans="1:9">
      <c r="A89" s="83" t="s">
        <v>181</v>
      </c>
      <c r="B89" s="84">
        <v>92.9</v>
      </c>
      <c r="C89" s="85">
        <f t="shared" si="68"/>
        <v>561.15</v>
      </c>
      <c r="D89" s="85">
        <v>561.15</v>
      </c>
      <c r="E89" s="86">
        <v>82.05</v>
      </c>
      <c r="F89" s="87">
        <v>861</v>
      </c>
      <c r="G89" s="84">
        <f t="shared" si="69"/>
        <v>163.98</v>
      </c>
      <c r="H89" s="88">
        <f t="shared" si="70"/>
        <v>177.49</v>
      </c>
      <c r="I89" s="85">
        <f t="shared" si="71"/>
        <v>341.47</v>
      </c>
    </row>
    <row r="90" spans="1:9">
      <c r="A90" s="89" t="s">
        <v>31</v>
      </c>
      <c r="B90" s="90">
        <f t="shared" ref="B90:I90" si="73">SUM(B91:B103)</f>
        <v>94.6</v>
      </c>
      <c r="C90" s="76">
        <f t="shared" si="73"/>
        <v>571.41999999999996</v>
      </c>
      <c r="D90" s="76">
        <v>571.41999999999996</v>
      </c>
      <c r="E90" s="81">
        <v>64.650000000000006</v>
      </c>
      <c r="F90" s="82">
        <v>1333</v>
      </c>
      <c r="G90" s="79">
        <f t="shared" si="73"/>
        <v>129.19999999999999</v>
      </c>
      <c r="H90" s="79">
        <f t="shared" si="73"/>
        <v>274.81</v>
      </c>
      <c r="I90" s="79">
        <f t="shared" si="73"/>
        <v>404.01</v>
      </c>
    </row>
    <row r="91" spans="1:9">
      <c r="A91" s="83" t="s">
        <v>182</v>
      </c>
      <c r="B91" s="84">
        <v>10.199999999999999</v>
      </c>
      <c r="C91" s="85">
        <f t="shared" ref="C91:C103" si="74">ROUND(50588/8375*B91,2)</f>
        <v>61.61</v>
      </c>
      <c r="D91" s="85">
        <v>61.61</v>
      </c>
      <c r="E91" s="86">
        <v>5.36</v>
      </c>
      <c r="F91" s="87">
        <v>109</v>
      </c>
      <c r="G91" s="84">
        <f t="shared" ref="G91:G103" si="75">ROUND(22994/2/5752.67*E91,2)</f>
        <v>10.71</v>
      </c>
      <c r="H91" s="88">
        <f t="shared" ref="H91:H103" si="76">ROUND(22994/2/55772*F91,2)</f>
        <v>22.47</v>
      </c>
      <c r="I91" s="85">
        <f t="shared" ref="I91:I103" si="77">SUM(G91,H91)</f>
        <v>33.18</v>
      </c>
    </row>
    <row r="92" spans="1:9">
      <c r="A92" s="83" t="s">
        <v>183</v>
      </c>
      <c r="B92" s="84">
        <v>4.7</v>
      </c>
      <c r="C92" s="85">
        <f t="shared" si="74"/>
        <v>28.39</v>
      </c>
      <c r="D92" s="85">
        <v>28.39</v>
      </c>
      <c r="E92" s="86">
        <v>3.15</v>
      </c>
      <c r="F92" s="87">
        <v>81</v>
      </c>
      <c r="G92" s="84">
        <f t="shared" si="75"/>
        <v>6.3</v>
      </c>
      <c r="H92" s="88">
        <f t="shared" si="76"/>
        <v>16.7</v>
      </c>
      <c r="I92" s="85">
        <f t="shared" si="77"/>
        <v>23</v>
      </c>
    </row>
    <row r="93" spans="1:9">
      <c r="A93" s="83" t="s">
        <v>184</v>
      </c>
      <c r="B93" s="84">
        <v>11.5</v>
      </c>
      <c r="C93" s="85">
        <f t="shared" si="74"/>
        <v>69.459999999999994</v>
      </c>
      <c r="D93" s="85">
        <v>69.459999999999994</v>
      </c>
      <c r="E93" s="86">
        <v>6.22</v>
      </c>
      <c r="F93" s="87">
        <v>160</v>
      </c>
      <c r="G93" s="84">
        <f t="shared" si="75"/>
        <v>12.43</v>
      </c>
      <c r="H93" s="88">
        <f t="shared" si="76"/>
        <v>32.979999999999997</v>
      </c>
      <c r="I93" s="85">
        <f t="shared" si="77"/>
        <v>45.41</v>
      </c>
    </row>
    <row r="94" spans="1:9">
      <c r="A94" s="83" t="s">
        <v>185</v>
      </c>
      <c r="B94" s="84">
        <v>7.6</v>
      </c>
      <c r="C94" s="85">
        <f t="shared" si="74"/>
        <v>45.91</v>
      </c>
      <c r="D94" s="85">
        <v>45.91</v>
      </c>
      <c r="E94" s="86">
        <v>5.67</v>
      </c>
      <c r="F94" s="87">
        <v>143</v>
      </c>
      <c r="G94" s="84">
        <f t="shared" si="75"/>
        <v>11.33</v>
      </c>
      <c r="H94" s="88">
        <f t="shared" si="76"/>
        <v>29.48</v>
      </c>
      <c r="I94" s="85">
        <f t="shared" si="77"/>
        <v>40.81</v>
      </c>
    </row>
    <row r="95" spans="1:9">
      <c r="A95" s="83" t="s">
        <v>186</v>
      </c>
      <c r="B95" s="84">
        <v>8.1999999999999993</v>
      </c>
      <c r="C95" s="85">
        <f t="shared" si="74"/>
        <v>49.53</v>
      </c>
      <c r="D95" s="85">
        <v>49.53</v>
      </c>
      <c r="E95" s="86">
        <v>4.09</v>
      </c>
      <c r="F95" s="87">
        <v>110</v>
      </c>
      <c r="G95" s="84">
        <f t="shared" si="75"/>
        <v>8.17</v>
      </c>
      <c r="H95" s="88">
        <f t="shared" si="76"/>
        <v>22.68</v>
      </c>
      <c r="I95" s="85">
        <f t="shared" si="77"/>
        <v>30.85</v>
      </c>
    </row>
    <row r="96" spans="1:9">
      <c r="A96" s="83" t="s">
        <v>187</v>
      </c>
      <c r="B96" s="84">
        <v>7.4</v>
      </c>
      <c r="C96" s="85">
        <f t="shared" si="74"/>
        <v>44.7</v>
      </c>
      <c r="D96" s="85">
        <v>44.7</v>
      </c>
      <c r="E96" s="86">
        <v>5.52</v>
      </c>
      <c r="F96" s="87">
        <v>93</v>
      </c>
      <c r="G96" s="84">
        <f t="shared" si="75"/>
        <v>11.03</v>
      </c>
      <c r="H96" s="88">
        <f t="shared" si="76"/>
        <v>19.170000000000002</v>
      </c>
      <c r="I96" s="85">
        <f t="shared" si="77"/>
        <v>30.2</v>
      </c>
    </row>
    <row r="97" spans="1:9">
      <c r="A97" s="83" t="s">
        <v>188</v>
      </c>
      <c r="B97" s="84">
        <v>8.1</v>
      </c>
      <c r="C97" s="85">
        <f t="shared" si="74"/>
        <v>48.93</v>
      </c>
      <c r="D97" s="85">
        <v>48.93</v>
      </c>
      <c r="E97" s="86">
        <v>5.98</v>
      </c>
      <c r="F97" s="87">
        <v>125</v>
      </c>
      <c r="G97" s="84">
        <f t="shared" si="75"/>
        <v>11.95</v>
      </c>
      <c r="H97" s="88">
        <f t="shared" si="76"/>
        <v>25.77</v>
      </c>
      <c r="I97" s="85">
        <f t="shared" si="77"/>
        <v>37.72</v>
      </c>
    </row>
    <row r="98" spans="1:9">
      <c r="A98" s="83" t="s">
        <v>189</v>
      </c>
      <c r="B98" s="84">
        <v>6.1</v>
      </c>
      <c r="C98" s="85">
        <f t="shared" si="74"/>
        <v>36.85</v>
      </c>
      <c r="D98" s="85">
        <v>36.85</v>
      </c>
      <c r="E98" s="86">
        <v>4.7300000000000004</v>
      </c>
      <c r="F98" s="87">
        <v>123</v>
      </c>
      <c r="G98" s="84">
        <f t="shared" si="75"/>
        <v>9.4499999999999993</v>
      </c>
      <c r="H98" s="88">
        <f t="shared" si="76"/>
        <v>25.36</v>
      </c>
      <c r="I98" s="85">
        <f t="shared" si="77"/>
        <v>34.81</v>
      </c>
    </row>
    <row r="99" spans="1:9">
      <c r="A99" s="83" t="s">
        <v>190</v>
      </c>
      <c r="B99" s="84">
        <v>6.1</v>
      </c>
      <c r="C99" s="85">
        <f t="shared" si="74"/>
        <v>36.85</v>
      </c>
      <c r="D99" s="85">
        <v>36.85</v>
      </c>
      <c r="E99" s="86">
        <v>2.93</v>
      </c>
      <c r="F99" s="87">
        <v>105</v>
      </c>
      <c r="G99" s="84">
        <f t="shared" si="75"/>
        <v>5.86</v>
      </c>
      <c r="H99" s="88">
        <f t="shared" si="76"/>
        <v>21.65</v>
      </c>
      <c r="I99" s="85">
        <f t="shared" si="77"/>
        <v>27.51</v>
      </c>
    </row>
    <row r="100" spans="1:9">
      <c r="A100" s="83" t="s">
        <v>191</v>
      </c>
      <c r="B100" s="84">
        <v>4.3</v>
      </c>
      <c r="C100" s="85">
        <f t="shared" si="74"/>
        <v>25.97</v>
      </c>
      <c r="D100" s="85">
        <v>25.97</v>
      </c>
      <c r="E100" s="86">
        <v>3.92</v>
      </c>
      <c r="F100" s="87">
        <v>60</v>
      </c>
      <c r="G100" s="84">
        <f t="shared" si="75"/>
        <v>7.83</v>
      </c>
      <c r="H100" s="88">
        <f t="shared" si="76"/>
        <v>12.37</v>
      </c>
      <c r="I100" s="85">
        <f t="shared" si="77"/>
        <v>20.2</v>
      </c>
    </row>
    <row r="101" spans="1:9">
      <c r="A101" s="83" t="s">
        <v>192</v>
      </c>
      <c r="B101" s="84">
        <v>7.8</v>
      </c>
      <c r="C101" s="85">
        <f t="shared" si="74"/>
        <v>47.11</v>
      </c>
      <c r="D101" s="85">
        <v>47.11</v>
      </c>
      <c r="E101" s="86">
        <v>6.98</v>
      </c>
      <c r="F101" s="87">
        <v>88</v>
      </c>
      <c r="G101" s="84">
        <f t="shared" si="75"/>
        <v>13.95</v>
      </c>
      <c r="H101" s="88">
        <f t="shared" si="76"/>
        <v>18.14</v>
      </c>
      <c r="I101" s="85">
        <f t="shared" si="77"/>
        <v>32.090000000000003</v>
      </c>
    </row>
    <row r="102" spans="1:9">
      <c r="A102" s="83" t="s">
        <v>193</v>
      </c>
      <c r="B102" s="84">
        <v>7.7</v>
      </c>
      <c r="C102" s="85">
        <f t="shared" si="74"/>
        <v>46.51</v>
      </c>
      <c r="D102" s="85">
        <v>46.51</v>
      </c>
      <c r="E102" s="86">
        <v>6.72</v>
      </c>
      <c r="F102" s="87">
        <v>102</v>
      </c>
      <c r="G102" s="84">
        <f t="shared" si="75"/>
        <v>13.43</v>
      </c>
      <c r="H102" s="88">
        <f t="shared" si="76"/>
        <v>21.03</v>
      </c>
      <c r="I102" s="85">
        <f t="shared" si="77"/>
        <v>34.46</v>
      </c>
    </row>
    <row r="103" spans="1:9">
      <c r="A103" s="83" t="s">
        <v>194</v>
      </c>
      <c r="B103" s="84">
        <v>4.9000000000000004</v>
      </c>
      <c r="C103" s="85">
        <f t="shared" si="74"/>
        <v>29.6</v>
      </c>
      <c r="D103" s="85">
        <v>29.6</v>
      </c>
      <c r="E103" s="86">
        <v>3.38</v>
      </c>
      <c r="F103" s="87">
        <v>34</v>
      </c>
      <c r="G103" s="84">
        <f t="shared" si="75"/>
        <v>6.76</v>
      </c>
      <c r="H103" s="88">
        <f t="shared" si="76"/>
        <v>7.01</v>
      </c>
      <c r="I103" s="85">
        <f t="shared" si="77"/>
        <v>13.77</v>
      </c>
    </row>
    <row r="104" spans="1:9">
      <c r="A104" s="89" t="s">
        <v>32</v>
      </c>
      <c r="B104" s="90">
        <f t="shared" ref="B104:I104" si="78">SUM(B105:B122)</f>
        <v>119.9</v>
      </c>
      <c r="C104" s="76">
        <f t="shared" si="78"/>
        <v>724.25</v>
      </c>
      <c r="D104" s="76">
        <v>724.25</v>
      </c>
      <c r="E104" s="81">
        <v>90.91</v>
      </c>
      <c r="F104" s="82">
        <v>2284</v>
      </c>
      <c r="G104" s="79">
        <f t="shared" si="78"/>
        <v>181.67</v>
      </c>
      <c r="H104" s="79">
        <f t="shared" si="78"/>
        <v>470.83</v>
      </c>
      <c r="I104" s="79">
        <f t="shared" si="78"/>
        <v>652.5</v>
      </c>
    </row>
    <row r="105" spans="1:9">
      <c r="A105" s="83" t="s">
        <v>195</v>
      </c>
      <c r="B105" s="84">
        <v>13.5</v>
      </c>
      <c r="C105" s="85">
        <f t="shared" ref="C105:C122" si="79">ROUND(50588/8375*B105,2)</f>
        <v>81.540000000000006</v>
      </c>
      <c r="D105" s="85">
        <v>81.540000000000006</v>
      </c>
      <c r="E105" s="86">
        <v>6.72</v>
      </c>
      <c r="F105" s="87">
        <v>233</v>
      </c>
      <c r="G105" s="84">
        <f t="shared" ref="G105:G122" si="80">ROUND(22994/2/5752.67*E105,2)</f>
        <v>13.43</v>
      </c>
      <c r="H105" s="88">
        <f t="shared" ref="H105:H122" si="81">ROUND(22994/2/55772*F105,2)</f>
        <v>48.03</v>
      </c>
      <c r="I105" s="85">
        <f t="shared" ref="I105:I122" si="82">SUM(G105,H105)</f>
        <v>61.46</v>
      </c>
    </row>
    <row r="106" spans="1:9">
      <c r="A106" s="83" t="s">
        <v>196</v>
      </c>
      <c r="B106" s="84">
        <v>8.9</v>
      </c>
      <c r="C106" s="85">
        <f t="shared" si="79"/>
        <v>53.76</v>
      </c>
      <c r="D106" s="85">
        <v>53.76</v>
      </c>
      <c r="E106" s="86">
        <v>5.85</v>
      </c>
      <c r="F106" s="87">
        <v>131</v>
      </c>
      <c r="G106" s="84">
        <f t="shared" si="80"/>
        <v>11.69</v>
      </c>
      <c r="H106" s="88">
        <f t="shared" si="81"/>
        <v>27</v>
      </c>
      <c r="I106" s="85">
        <f t="shared" si="82"/>
        <v>38.69</v>
      </c>
    </row>
    <row r="107" spans="1:9">
      <c r="A107" s="83" t="s">
        <v>197</v>
      </c>
      <c r="B107" s="84">
        <v>6.8</v>
      </c>
      <c r="C107" s="85">
        <f t="shared" si="79"/>
        <v>41.07</v>
      </c>
      <c r="D107" s="85">
        <v>41.07</v>
      </c>
      <c r="E107" s="86">
        <v>4.7699999999999996</v>
      </c>
      <c r="F107" s="87">
        <v>181</v>
      </c>
      <c r="G107" s="84">
        <f t="shared" si="80"/>
        <v>9.5299999999999994</v>
      </c>
      <c r="H107" s="88">
        <f t="shared" si="81"/>
        <v>37.31</v>
      </c>
      <c r="I107" s="85">
        <f t="shared" si="82"/>
        <v>46.84</v>
      </c>
    </row>
    <row r="108" spans="1:9">
      <c r="A108" s="83" t="s">
        <v>198</v>
      </c>
      <c r="B108" s="84">
        <v>6.6</v>
      </c>
      <c r="C108" s="85">
        <f t="shared" si="79"/>
        <v>39.869999999999997</v>
      </c>
      <c r="D108" s="85">
        <v>39.869999999999997</v>
      </c>
      <c r="E108" s="86">
        <v>5.55</v>
      </c>
      <c r="F108" s="87">
        <v>63</v>
      </c>
      <c r="G108" s="84">
        <f t="shared" si="80"/>
        <v>11.09</v>
      </c>
      <c r="H108" s="88">
        <f t="shared" si="81"/>
        <v>12.99</v>
      </c>
      <c r="I108" s="85">
        <f t="shared" si="82"/>
        <v>24.08</v>
      </c>
    </row>
    <row r="109" spans="1:9">
      <c r="A109" s="83" t="s">
        <v>199</v>
      </c>
      <c r="B109" s="84">
        <v>5.9</v>
      </c>
      <c r="C109" s="85">
        <f t="shared" si="79"/>
        <v>35.64</v>
      </c>
      <c r="D109" s="85">
        <v>35.64</v>
      </c>
      <c r="E109" s="86">
        <v>4.09</v>
      </c>
      <c r="F109" s="87">
        <v>100</v>
      </c>
      <c r="G109" s="84">
        <f t="shared" si="80"/>
        <v>8.17</v>
      </c>
      <c r="H109" s="88">
        <f t="shared" si="81"/>
        <v>20.61</v>
      </c>
      <c r="I109" s="85">
        <f t="shared" si="82"/>
        <v>28.78</v>
      </c>
    </row>
    <row r="110" spans="1:9">
      <c r="A110" s="83" t="s">
        <v>200</v>
      </c>
      <c r="B110" s="84">
        <v>6.2</v>
      </c>
      <c r="C110" s="85">
        <f t="shared" si="79"/>
        <v>37.450000000000003</v>
      </c>
      <c r="D110" s="85">
        <v>37.450000000000003</v>
      </c>
      <c r="E110" s="86">
        <v>4.8099999999999996</v>
      </c>
      <c r="F110" s="87">
        <v>140</v>
      </c>
      <c r="G110" s="84">
        <f t="shared" si="80"/>
        <v>9.61</v>
      </c>
      <c r="H110" s="88">
        <f t="shared" si="81"/>
        <v>28.86</v>
      </c>
      <c r="I110" s="85">
        <f t="shared" si="82"/>
        <v>38.47</v>
      </c>
    </row>
    <row r="111" spans="1:9">
      <c r="A111" s="83" t="s">
        <v>201</v>
      </c>
      <c r="B111" s="84">
        <v>5.0999999999999996</v>
      </c>
      <c r="C111" s="85">
        <f t="shared" si="79"/>
        <v>30.81</v>
      </c>
      <c r="D111" s="85">
        <v>30.81</v>
      </c>
      <c r="E111" s="86">
        <v>4.12</v>
      </c>
      <c r="F111" s="87">
        <v>175</v>
      </c>
      <c r="G111" s="84">
        <f t="shared" si="80"/>
        <v>8.23</v>
      </c>
      <c r="H111" s="88">
        <f t="shared" si="81"/>
        <v>36.08</v>
      </c>
      <c r="I111" s="85">
        <f t="shared" si="82"/>
        <v>44.31</v>
      </c>
    </row>
    <row r="112" spans="1:9">
      <c r="A112" s="83" t="s">
        <v>202</v>
      </c>
      <c r="B112" s="84">
        <v>7.3</v>
      </c>
      <c r="C112" s="85">
        <f t="shared" si="79"/>
        <v>44.09</v>
      </c>
      <c r="D112" s="85">
        <v>44.09</v>
      </c>
      <c r="E112" s="86">
        <v>5.59</v>
      </c>
      <c r="F112" s="87">
        <v>144</v>
      </c>
      <c r="G112" s="84">
        <f t="shared" si="80"/>
        <v>11.17</v>
      </c>
      <c r="H112" s="88">
        <f t="shared" si="81"/>
        <v>29.68</v>
      </c>
      <c r="I112" s="85">
        <f t="shared" si="82"/>
        <v>40.85</v>
      </c>
    </row>
    <row r="113" spans="1:9">
      <c r="A113" s="83" t="s">
        <v>203</v>
      </c>
      <c r="B113" s="84">
        <v>5.3</v>
      </c>
      <c r="C113" s="85">
        <f t="shared" si="79"/>
        <v>32.01</v>
      </c>
      <c r="D113" s="85">
        <v>32.01</v>
      </c>
      <c r="E113" s="86">
        <v>4.5599999999999996</v>
      </c>
      <c r="F113" s="87">
        <v>105</v>
      </c>
      <c r="G113" s="84">
        <f t="shared" si="80"/>
        <v>9.11</v>
      </c>
      <c r="H113" s="88">
        <f t="shared" si="81"/>
        <v>21.65</v>
      </c>
      <c r="I113" s="85">
        <f t="shared" si="82"/>
        <v>30.76</v>
      </c>
    </row>
    <row r="114" spans="1:9">
      <c r="A114" s="83" t="s">
        <v>204</v>
      </c>
      <c r="B114" s="84">
        <v>9.1</v>
      </c>
      <c r="C114" s="85">
        <f t="shared" si="79"/>
        <v>54.97</v>
      </c>
      <c r="D114" s="85">
        <v>54.97</v>
      </c>
      <c r="E114" s="86">
        <v>8.2799999999999994</v>
      </c>
      <c r="F114" s="87">
        <v>150</v>
      </c>
      <c r="G114" s="84">
        <f t="shared" si="80"/>
        <v>16.55</v>
      </c>
      <c r="H114" s="88">
        <f t="shared" si="81"/>
        <v>30.92</v>
      </c>
      <c r="I114" s="85">
        <f t="shared" si="82"/>
        <v>47.47</v>
      </c>
    </row>
    <row r="115" spans="1:9">
      <c r="A115" s="83" t="s">
        <v>205</v>
      </c>
      <c r="B115" s="84">
        <v>6.1</v>
      </c>
      <c r="C115" s="85">
        <f t="shared" si="79"/>
        <v>36.85</v>
      </c>
      <c r="D115" s="85">
        <v>36.85</v>
      </c>
      <c r="E115" s="86">
        <v>5.1100000000000003</v>
      </c>
      <c r="F115" s="87">
        <v>146</v>
      </c>
      <c r="G115" s="84">
        <f t="shared" si="80"/>
        <v>10.210000000000001</v>
      </c>
      <c r="H115" s="88">
        <f t="shared" si="81"/>
        <v>30.1</v>
      </c>
      <c r="I115" s="85">
        <f t="shared" si="82"/>
        <v>40.31</v>
      </c>
    </row>
    <row r="116" spans="1:9">
      <c r="A116" s="83" t="s">
        <v>206</v>
      </c>
      <c r="B116" s="84">
        <v>10.199999999999999</v>
      </c>
      <c r="C116" s="85">
        <f t="shared" si="79"/>
        <v>61.61</v>
      </c>
      <c r="D116" s="85">
        <v>61.61</v>
      </c>
      <c r="E116" s="86">
        <v>9.66</v>
      </c>
      <c r="F116" s="87">
        <v>52</v>
      </c>
      <c r="G116" s="84">
        <f t="shared" si="80"/>
        <v>19.309999999999999</v>
      </c>
      <c r="H116" s="88">
        <f t="shared" si="81"/>
        <v>10.72</v>
      </c>
      <c r="I116" s="85">
        <f t="shared" si="82"/>
        <v>30.03</v>
      </c>
    </row>
    <row r="117" spans="1:9">
      <c r="A117" s="83" t="s">
        <v>207</v>
      </c>
      <c r="B117" s="84">
        <v>6.4</v>
      </c>
      <c r="C117" s="85">
        <f t="shared" si="79"/>
        <v>38.659999999999997</v>
      </c>
      <c r="D117" s="85">
        <v>38.659999999999997</v>
      </c>
      <c r="E117" s="86">
        <v>4.87</v>
      </c>
      <c r="F117" s="87">
        <v>134</v>
      </c>
      <c r="G117" s="84">
        <f t="shared" si="80"/>
        <v>9.73</v>
      </c>
      <c r="H117" s="88">
        <f t="shared" si="81"/>
        <v>27.62</v>
      </c>
      <c r="I117" s="85">
        <f t="shared" si="82"/>
        <v>37.35</v>
      </c>
    </row>
    <row r="118" spans="1:9">
      <c r="A118" s="83" t="s">
        <v>208</v>
      </c>
      <c r="B118" s="84">
        <v>7.4</v>
      </c>
      <c r="C118" s="85">
        <f t="shared" si="79"/>
        <v>44.7</v>
      </c>
      <c r="D118" s="85">
        <v>44.7</v>
      </c>
      <c r="E118" s="86">
        <v>5.84</v>
      </c>
      <c r="F118" s="87">
        <v>151</v>
      </c>
      <c r="G118" s="84">
        <f t="shared" si="80"/>
        <v>11.67</v>
      </c>
      <c r="H118" s="88">
        <f t="shared" si="81"/>
        <v>31.13</v>
      </c>
      <c r="I118" s="85">
        <f t="shared" si="82"/>
        <v>42.8</v>
      </c>
    </row>
    <row r="119" spans="1:9">
      <c r="A119" s="83" t="s">
        <v>209</v>
      </c>
      <c r="B119" s="84">
        <v>4.9000000000000004</v>
      </c>
      <c r="C119" s="85">
        <f t="shared" si="79"/>
        <v>29.6</v>
      </c>
      <c r="D119" s="85">
        <v>29.6</v>
      </c>
      <c r="E119" s="86">
        <v>3.93</v>
      </c>
      <c r="F119" s="87">
        <v>88</v>
      </c>
      <c r="G119" s="84">
        <f t="shared" si="80"/>
        <v>7.85</v>
      </c>
      <c r="H119" s="88">
        <f t="shared" si="81"/>
        <v>18.14</v>
      </c>
      <c r="I119" s="85">
        <f t="shared" si="82"/>
        <v>25.99</v>
      </c>
    </row>
    <row r="120" spans="1:9">
      <c r="A120" s="83" t="s">
        <v>210</v>
      </c>
      <c r="B120" s="84">
        <v>3.6</v>
      </c>
      <c r="C120" s="85">
        <f t="shared" si="79"/>
        <v>21.75</v>
      </c>
      <c r="D120" s="85">
        <v>21.75</v>
      </c>
      <c r="E120" s="86">
        <v>2.2999999999999998</v>
      </c>
      <c r="F120" s="87">
        <v>62</v>
      </c>
      <c r="G120" s="84">
        <f t="shared" si="80"/>
        <v>4.5999999999999996</v>
      </c>
      <c r="H120" s="88">
        <f t="shared" si="81"/>
        <v>12.78</v>
      </c>
      <c r="I120" s="85">
        <f t="shared" si="82"/>
        <v>17.38</v>
      </c>
    </row>
    <row r="121" spans="1:9">
      <c r="A121" s="83" t="s">
        <v>211</v>
      </c>
      <c r="B121" s="84">
        <v>3.6</v>
      </c>
      <c r="C121" s="85">
        <f t="shared" si="79"/>
        <v>21.75</v>
      </c>
      <c r="D121" s="85">
        <v>21.75</v>
      </c>
      <c r="E121" s="86">
        <v>2.76</v>
      </c>
      <c r="F121" s="87">
        <v>110</v>
      </c>
      <c r="G121" s="84">
        <f t="shared" si="80"/>
        <v>5.52</v>
      </c>
      <c r="H121" s="88">
        <f t="shared" si="81"/>
        <v>22.68</v>
      </c>
      <c r="I121" s="85">
        <f t="shared" si="82"/>
        <v>28.2</v>
      </c>
    </row>
    <row r="122" spans="1:9">
      <c r="A122" s="83" t="s">
        <v>212</v>
      </c>
      <c r="B122" s="84">
        <v>3</v>
      </c>
      <c r="C122" s="85">
        <f t="shared" si="79"/>
        <v>18.12</v>
      </c>
      <c r="D122" s="85">
        <v>18.12</v>
      </c>
      <c r="E122" s="86">
        <v>2.1</v>
      </c>
      <c r="F122" s="87">
        <v>119</v>
      </c>
      <c r="G122" s="84">
        <f t="shared" si="80"/>
        <v>4.2</v>
      </c>
      <c r="H122" s="88">
        <f t="shared" si="81"/>
        <v>24.53</v>
      </c>
      <c r="I122" s="85">
        <f t="shared" si="82"/>
        <v>28.73</v>
      </c>
    </row>
    <row r="123" spans="1:9">
      <c r="A123" s="89" t="s">
        <v>33</v>
      </c>
      <c r="B123" s="90">
        <f t="shared" ref="B123:I123" si="83">SUM(B124:B140)</f>
        <v>492.8</v>
      </c>
      <c r="C123" s="76">
        <f t="shared" si="83"/>
        <v>2976.72</v>
      </c>
      <c r="D123" s="76">
        <v>2976.72</v>
      </c>
      <c r="E123" s="81">
        <v>418.96</v>
      </c>
      <c r="F123" s="82">
        <v>4359</v>
      </c>
      <c r="G123" s="79">
        <f t="shared" si="83"/>
        <v>837.29</v>
      </c>
      <c r="H123" s="79">
        <f t="shared" si="83"/>
        <v>898.58</v>
      </c>
      <c r="I123" s="79">
        <f t="shared" si="83"/>
        <v>1735.87</v>
      </c>
    </row>
    <row r="124" spans="1:9">
      <c r="A124" s="83" t="s">
        <v>213</v>
      </c>
      <c r="B124" s="84">
        <v>82.5</v>
      </c>
      <c r="C124" s="85">
        <f t="shared" ref="C124:C140" si="84">ROUND(50588/8375*B124,2)</f>
        <v>498.33</v>
      </c>
      <c r="D124" s="85">
        <v>498.33</v>
      </c>
      <c r="E124" s="86">
        <v>31.1</v>
      </c>
      <c r="F124" s="87">
        <v>414</v>
      </c>
      <c r="G124" s="84">
        <f t="shared" ref="G124:G140" si="85">ROUND(22994/2/5752.67*E124,2)</f>
        <v>62.15</v>
      </c>
      <c r="H124" s="88">
        <f t="shared" ref="H124:H140" si="86">ROUND(22994/2/55772*F124,2)</f>
        <v>85.34</v>
      </c>
      <c r="I124" s="85">
        <f t="shared" ref="I124:I140" si="87">SUM(G124,H124)</f>
        <v>147.49</v>
      </c>
    </row>
    <row r="125" spans="1:9">
      <c r="A125" s="83" t="s">
        <v>214</v>
      </c>
      <c r="B125" s="84">
        <v>13.7</v>
      </c>
      <c r="C125" s="85">
        <f t="shared" si="84"/>
        <v>82.75</v>
      </c>
      <c r="D125" s="85">
        <v>82.75</v>
      </c>
      <c r="E125" s="86">
        <v>11.7</v>
      </c>
      <c r="F125" s="87">
        <v>136</v>
      </c>
      <c r="G125" s="84">
        <f t="shared" si="85"/>
        <v>23.38</v>
      </c>
      <c r="H125" s="88">
        <f t="shared" si="86"/>
        <v>28.04</v>
      </c>
      <c r="I125" s="85">
        <f t="shared" si="87"/>
        <v>51.42</v>
      </c>
    </row>
    <row r="126" spans="1:9">
      <c r="A126" s="83" t="s">
        <v>215</v>
      </c>
      <c r="B126" s="84">
        <v>36.4</v>
      </c>
      <c r="C126" s="85">
        <f t="shared" si="84"/>
        <v>219.87</v>
      </c>
      <c r="D126" s="85">
        <v>219.87</v>
      </c>
      <c r="E126" s="86">
        <v>33.54</v>
      </c>
      <c r="F126" s="87">
        <v>334</v>
      </c>
      <c r="G126" s="84">
        <f t="shared" si="85"/>
        <v>67.03</v>
      </c>
      <c r="H126" s="88">
        <f t="shared" si="86"/>
        <v>68.849999999999994</v>
      </c>
      <c r="I126" s="85">
        <f t="shared" si="87"/>
        <v>135.88</v>
      </c>
    </row>
    <row r="127" spans="1:9">
      <c r="A127" s="83" t="s">
        <v>216</v>
      </c>
      <c r="B127" s="84">
        <v>22.5</v>
      </c>
      <c r="C127" s="85">
        <f t="shared" si="84"/>
        <v>135.91</v>
      </c>
      <c r="D127" s="85">
        <v>135.91</v>
      </c>
      <c r="E127" s="86">
        <v>15.88</v>
      </c>
      <c r="F127" s="87">
        <v>189</v>
      </c>
      <c r="G127" s="84">
        <f t="shared" si="85"/>
        <v>31.74</v>
      </c>
      <c r="H127" s="88">
        <f t="shared" si="86"/>
        <v>38.96</v>
      </c>
      <c r="I127" s="85">
        <f t="shared" si="87"/>
        <v>70.7</v>
      </c>
    </row>
    <row r="128" spans="1:9">
      <c r="A128" s="83" t="s">
        <v>217</v>
      </c>
      <c r="B128" s="84">
        <v>42.8</v>
      </c>
      <c r="C128" s="85">
        <f t="shared" si="84"/>
        <v>258.52999999999997</v>
      </c>
      <c r="D128" s="85">
        <v>258.52999999999997</v>
      </c>
      <c r="E128" s="86">
        <v>32.909999999999997</v>
      </c>
      <c r="F128" s="87">
        <v>460</v>
      </c>
      <c r="G128" s="84">
        <f t="shared" si="85"/>
        <v>65.77</v>
      </c>
      <c r="H128" s="88">
        <f t="shared" si="86"/>
        <v>94.83</v>
      </c>
      <c r="I128" s="85">
        <f t="shared" si="87"/>
        <v>160.6</v>
      </c>
    </row>
    <row r="129" spans="1:9">
      <c r="A129" s="83" t="s">
        <v>218</v>
      </c>
      <c r="B129" s="84">
        <v>38.799999999999997</v>
      </c>
      <c r="C129" s="85">
        <f t="shared" si="84"/>
        <v>234.37</v>
      </c>
      <c r="D129" s="85">
        <v>234.37</v>
      </c>
      <c r="E129" s="86">
        <v>33.409999999999997</v>
      </c>
      <c r="F129" s="87">
        <v>366</v>
      </c>
      <c r="G129" s="84">
        <f t="shared" si="85"/>
        <v>66.77</v>
      </c>
      <c r="H129" s="88">
        <f t="shared" si="86"/>
        <v>75.45</v>
      </c>
      <c r="I129" s="85">
        <f t="shared" si="87"/>
        <v>142.22</v>
      </c>
    </row>
    <row r="130" spans="1:9" ht="13.5" customHeight="1">
      <c r="A130" s="83" t="s">
        <v>219</v>
      </c>
      <c r="B130" s="84">
        <v>18.8</v>
      </c>
      <c r="C130" s="85">
        <f t="shared" si="84"/>
        <v>113.56</v>
      </c>
      <c r="D130" s="85">
        <v>113.56</v>
      </c>
      <c r="E130" s="86">
        <v>14.77</v>
      </c>
      <c r="F130" s="87">
        <v>154</v>
      </c>
      <c r="G130" s="84">
        <f t="shared" si="85"/>
        <v>29.52</v>
      </c>
      <c r="H130" s="88">
        <f t="shared" si="86"/>
        <v>31.75</v>
      </c>
      <c r="I130" s="85">
        <f t="shared" si="87"/>
        <v>61.27</v>
      </c>
    </row>
    <row r="131" spans="1:9">
      <c r="A131" s="83" t="s">
        <v>220</v>
      </c>
      <c r="B131" s="84">
        <v>17.100000000000001</v>
      </c>
      <c r="C131" s="85">
        <f t="shared" si="84"/>
        <v>103.29</v>
      </c>
      <c r="D131" s="85">
        <v>103.29</v>
      </c>
      <c r="E131" s="86">
        <v>20.440000000000001</v>
      </c>
      <c r="F131" s="87">
        <v>153</v>
      </c>
      <c r="G131" s="84">
        <f t="shared" si="85"/>
        <v>40.85</v>
      </c>
      <c r="H131" s="88">
        <f t="shared" si="86"/>
        <v>31.54</v>
      </c>
      <c r="I131" s="85">
        <f t="shared" si="87"/>
        <v>72.39</v>
      </c>
    </row>
    <row r="132" spans="1:9">
      <c r="A132" s="83" t="s">
        <v>221</v>
      </c>
      <c r="B132" s="84">
        <v>18.8</v>
      </c>
      <c r="C132" s="85">
        <f t="shared" si="84"/>
        <v>113.56</v>
      </c>
      <c r="D132" s="85">
        <v>113.56</v>
      </c>
      <c r="E132" s="86">
        <v>19.440000000000001</v>
      </c>
      <c r="F132" s="87">
        <v>190</v>
      </c>
      <c r="G132" s="84">
        <f t="shared" si="85"/>
        <v>38.85</v>
      </c>
      <c r="H132" s="88">
        <f t="shared" si="86"/>
        <v>39.17</v>
      </c>
      <c r="I132" s="85">
        <f t="shared" si="87"/>
        <v>78.02</v>
      </c>
    </row>
    <row r="133" spans="1:9">
      <c r="A133" s="83" t="s">
        <v>222</v>
      </c>
      <c r="B133" s="84">
        <v>18.5</v>
      </c>
      <c r="C133" s="85">
        <f t="shared" si="84"/>
        <v>111.75</v>
      </c>
      <c r="D133" s="85">
        <v>111.75</v>
      </c>
      <c r="E133" s="86">
        <v>19.649999999999999</v>
      </c>
      <c r="F133" s="87">
        <v>140</v>
      </c>
      <c r="G133" s="84">
        <f t="shared" si="85"/>
        <v>39.270000000000003</v>
      </c>
      <c r="H133" s="88">
        <f t="shared" si="86"/>
        <v>28.86</v>
      </c>
      <c r="I133" s="85">
        <f t="shared" si="87"/>
        <v>68.13</v>
      </c>
    </row>
    <row r="134" spans="1:9">
      <c r="A134" s="83" t="s">
        <v>223</v>
      </c>
      <c r="B134" s="84">
        <v>27.7</v>
      </c>
      <c r="C134" s="85">
        <f t="shared" si="84"/>
        <v>167.32</v>
      </c>
      <c r="D134" s="85">
        <v>167.32</v>
      </c>
      <c r="E134" s="86">
        <v>31.71</v>
      </c>
      <c r="F134" s="87">
        <v>270</v>
      </c>
      <c r="G134" s="84">
        <f t="shared" si="85"/>
        <v>63.37</v>
      </c>
      <c r="H134" s="88">
        <f t="shared" si="86"/>
        <v>55.66</v>
      </c>
      <c r="I134" s="85">
        <f t="shared" si="87"/>
        <v>119.03</v>
      </c>
    </row>
    <row r="135" spans="1:9">
      <c r="A135" s="83" t="s">
        <v>224</v>
      </c>
      <c r="B135" s="84">
        <v>19.600000000000001</v>
      </c>
      <c r="C135" s="85">
        <f t="shared" si="84"/>
        <v>118.39</v>
      </c>
      <c r="D135" s="85">
        <v>118.39</v>
      </c>
      <c r="E135" s="86">
        <v>19.53</v>
      </c>
      <c r="F135" s="87">
        <v>177</v>
      </c>
      <c r="G135" s="84">
        <f t="shared" si="85"/>
        <v>39.03</v>
      </c>
      <c r="H135" s="88">
        <f t="shared" si="86"/>
        <v>36.49</v>
      </c>
      <c r="I135" s="85">
        <f t="shared" si="87"/>
        <v>75.52</v>
      </c>
    </row>
    <row r="136" spans="1:9">
      <c r="A136" s="83" t="s">
        <v>225</v>
      </c>
      <c r="B136" s="84">
        <v>36.299999999999997</v>
      </c>
      <c r="C136" s="85">
        <f t="shared" si="84"/>
        <v>219.27</v>
      </c>
      <c r="D136" s="85">
        <v>219.27</v>
      </c>
      <c r="E136" s="86">
        <v>29.77</v>
      </c>
      <c r="F136" s="87">
        <v>301</v>
      </c>
      <c r="G136" s="84">
        <f t="shared" si="85"/>
        <v>59.5</v>
      </c>
      <c r="H136" s="88">
        <f t="shared" si="86"/>
        <v>62.05</v>
      </c>
      <c r="I136" s="85">
        <f t="shared" si="87"/>
        <v>121.55</v>
      </c>
    </row>
    <row r="137" spans="1:9">
      <c r="A137" s="83" t="s">
        <v>226</v>
      </c>
      <c r="B137" s="84">
        <v>31.4</v>
      </c>
      <c r="C137" s="85">
        <f t="shared" si="84"/>
        <v>189.67</v>
      </c>
      <c r="D137" s="85">
        <v>189.67</v>
      </c>
      <c r="E137" s="86">
        <v>31.11</v>
      </c>
      <c r="F137" s="87">
        <v>287</v>
      </c>
      <c r="G137" s="84">
        <f t="shared" si="85"/>
        <v>62.17</v>
      </c>
      <c r="H137" s="88">
        <f t="shared" si="86"/>
        <v>59.16</v>
      </c>
      <c r="I137" s="85">
        <f t="shared" si="87"/>
        <v>121.33</v>
      </c>
    </row>
    <row r="138" spans="1:9">
      <c r="A138" s="83" t="s">
        <v>227</v>
      </c>
      <c r="B138" s="84">
        <v>21.5</v>
      </c>
      <c r="C138" s="85">
        <f t="shared" si="84"/>
        <v>129.87</v>
      </c>
      <c r="D138" s="85">
        <v>129.87</v>
      </c>
      <c r="E138" s="86">
        <v>21.64</v>
      </c>
      <c r="F138" s="87">
        <v>227</v>
      </c>
      <c r="G138" s="84">
        <f t="shared" si="85"/>
        <v>43.25</v>
      </c>
      <c r="H138" s="88">
        <f t="shared" si="86"/>
        <v>46.79</v>
      </c>
      <c r="I138" s="85">
        <f t="shared" si="87"/>
        <v>90.04</v>
      </c>
    </row>
    <row r="139" spans="1:9">
      <c r="A139" s="83" t="s">
        <v>228</v>
      </c>
      <c r="B139" s="84">
        <v>21.7</v>
      </c>
      <c r="C139" s="85">
        <f t="shared" si="84"/>
        <v>131.08000000000001</v>
      </c>
      <c r="D139" s="85">
        <v>131.08000000000001</v>
      </c>
      <c r="E139" s="86">
        <v>26.8</v>
      </c>
      <c r="F139" s="87">
        <v>292</v>
      </c>
      <c r="G139" s="84">
        <f t="shared" si="85"/>
        <v>53.56</v>
      </c>
      <c r="H139" s="88">
        <f t="shared" si="86"/>
        <v>60.19</v>
      </c>
      <c r="I139" s="85">
        <f t="shared" si="87"/>
        <v>113.75</v>
      </c>
    </row>
    <row r="140" spans="1:9">
      <c r="A140" s="83" t="s">
        <v>229</v>
      </c>
      <c r="B140" s="84">
        <v>24.7</v>
      </c>
      <c r="C140" s="85">
        <f t="shared" si="84"/>
        <v>149.19999999999999</v>
      </c>
      <c r="D140" s="85">
        <v>149.19999999999999</v>
      </c>
      <c r="E140" s="86">
        <v>25.56</v>
      </c>
      <c r="F140" s="87">
        <v>269</v>
      </c>
      <c r="G140" s="84">
        <f t="shared" si="85"/>
        <v>51.08</v>
      </c>
      <c r="H140" s="88">
        <f t="shared" si="86"/>
        <v>55.45</v>
      </c>
      <c r="I140" s="85">
        <f t="shared" si="87"/>
        <v>106.53</v>
      </c>
    </row>
    <row r="141" spans="1:9">
      <c r="A141" s="89" t="s">
        <v>34</v>
      </c>
      <c r="B141" s="89">
        <f t="shared" ref="B141:I141" si="88">SUM(B142:B213)</f>
        <v>3783.9</v>
      </c>
      <c r="C141" s="76">
        <f t="shared" si="88"/>
        <v>22856.07</v>
      </c>
      <c r="D141" s="76">
        <v>22856.07</v>
      </c>
      <c r="E141" s="81">
        <v>3402.28</v>
      </c>
      <c r="F141" s="82">
        <f t="shared" si="88"/>
        <v>31898</v>
      </c>
      <c r="G141" s="79">
        <f t="shared" si="88"/>
        <v>6799.66</v>
      </c>
      <c r="H141" s="79">
        <f t="shared" si="88"/>
        <v>6575.52</v>
      </c>
      <c r="I141" s="79">
        <f t="shared" si="88"/>
        <v>13375.18</v>
      </c>
    </row>
    <row r="142" spans="1:9">
      <c r="A142" s="83" t="s">
        <v>35</v>
      </c>
      <c r="B142" s="84">
        <v>42.2</v>
      </c>
      <c r="C142" s="85">
        <f t="shared" ref="C142:C205" si="89">ROUND(50588/8375*B142,2)</f>
        <v>254.9</v>
      </c>
      <c r="D142" s="85">
        <v>254.9</v>
      </c>
      <c r="E142" s="86">
        <v>28.59</v>
      </c>
      <c r="F142" s="87">
        <v>283</v>
      </c>
      <c r="G142" s="84">
        <f t="shared" ref="G142:G205" si="90">ROUND(22994/2/5752.67*E142,2)</f>
        <v>57.14</v>
      </c>
      <c r="H142" s="88">
        <f t="shared" ref="H142:H205" si="91">ROUND(22994/2/55772*F142,2)</f>
        <v>58.34</v>
      </c>
      <c r="I142" s="85">
        <f t="shared" ref="I142:I205" si="92">SUM(G142,H142)</f>
        <v>115.48</v>
      </c>
    </row>
    <row r="143" spans="1:9">
      <c r="A143" s="83" t="s">
        <v>36</v>
      </c>
      <c r="B143" s="84">
        <v>45.8</v>
      </c>
      <c r="C143" s="85">
        <f t="shared" si="89"/>
        <v>276.64999999999998</v>
      </c>
      <c r="D143" s="85">
        <v>276.64999999999998</v>
      </c>
      <c r="E143" s="86">
        <v>34.32</v>
      </c>
      <c r="F143" s="87">
        <v>157</v>
      </c>
      <c r="G143" s="84">
        <f t="shared" si="90"/>
        <v>68.59</v>
      </c>
      <c r="H143" s="88">
        <f t="shared" si="91"/>
        <v>32.36</v>
      </c>
      <c r="I143" s="85">
        <f t="shared" si="92"/>
        <v>100.95</v>
      </c>
    </row>
    <row r="144" spans="1:9">
      <c r="A144" s="83" t="s">
        <v>37</v>
      </c>
      <c r="B144" s="84">
        <v>60.3</v>
      </c>
      <c r="C144" s="85">
        <f t="shared" si="89"/>
        <v>364.23</v>
      </c>
      <c r="D144" s="85">
        <v>364.23</v>
      </c>
      <c r="E144" s="86">
        <v>40.17</v>
      </c>
      <c r="F144" s="87">
        <v>228</v>
      </c>
      <c r="G144" s="84">
        <f t="shared" si="90"/>
        <v>80.28</v>
      </c>
      <c r="H144" s="88">
        <f t="shared" si="91"/>
        <v>47</v>
      </c>
      <c r="I144" s="85">
        <f t="shared" si="92"/>
        <v>127.28</v>
      </c>
    </row>
    <row r="145" spans="1:9">
      <c r="A145" s="83" t="s">
        <v>38</v>
      </c>
      <c r="B145" s="84">
        <v>107.9</v>
      </c>
      <c r="C145" s="85">
        <f t="shared" si="89"/>
        <v>651.75</v>
      </c>
      <c r="D145" s="85">
        <v>651.75</v>
      </c>
      <c r="E145" s="86">
        <v>113.63</v>
      </c>
      <c r="F145" s="87">
        <v>764</v>
      </c>
      <c r="G145" s="84">
        <f t="shared" si="90"/>
        <v>227.1</v>
      </c>
      <c r="H145" s="88">
        <f t="shared" si="91"/>
        <v>157.49</v>
      </c>
      <c r="I145" s="85">
        <f t="shared" si="92"/>
        <v>384.59</v>
      </c>
    </row>
    <row r="146" spans="1:9">
      <c r="A146" s="83" t="s">
        <v>39</v>
      </c>
      <c r="B146" s="84">
        <v>78.7</v>
      </c>
      <c r="C146" s="85">
        <f t="shared" si="89"/>
        <v>475.38</v>
      </c>
      <c r="D146" s="85">
        <v>475.38</v>
      </c>
      <c r="E146" s="86">
        <v>51.44</v>
      </c>
      <c r="F146" s="87">
        <v>398</v>
      </c>
      <c r="G146" s="84">
        <f t="shared" si="90"/>
        <v>102.81</v>
      </c>
      <c r="H146" s="88">
        <f t="shared" si="91"/>
        <v>82.04</v>
      </c>
      <c r="I146" s="85">
        <f t="shared" si="92"/>
        <v>184.85</v>
      </c>
    </row>
    <row r="147" spans="1:9">
      <c r="A147" s="83" t="s">
        <v>40</v>
      </c>
      <c r="B147" s="84">
        <v>105.8</v>
      </c>
      <c r="C147" s="85">
        <f t="shared" si="89"/>
        <v>639.07000000000005</v>
      </c>
      <c r="D147" s="85">
        <v>639.07000000000005</v>
      </c>
      <c r="E147" s="86">
        <v>117.92</v>
      </c>
      <c r="F147" s="87">
        <v>928</v>
      </c>
      <c r="G147" s="84">
        <f t="shared" si="90"/>
        <v>235.67</v>
      </c>
      <c r="H147" s="88">
        <f t="shared" si="91"/>
        <v>191.3</v>
      </c>
      <c r="I147" s="85">
        <f t="shared" si="92"/>
        <v>426.97</v>
      </c>
    </row>
    <row r="148" spans="1:9">
      <c r="A148" s="83" t="s">
        <v>41</v>
      </c>
      <c r="B148" s="84">
        <v>45.7</v>
      </c>
      <c r="C148" s="85">
        <f t="shared" si="89"/>
        <v>276.04000000000002</v>
      </c>
      <c r="D148" s="85">
        <v>276.04000000000002</v>
      </c>
      <c r="E148" s="86">
        <v>43.9</v>
      </c>
      <c r="F148" s="87">
        <v>484</v>
      </c>
      <c r="G148" s="84">
        <f t="shared" si="90"/>
        <v>87.74</v>
      </c>
      <c r="H148" s="88">
        <f t="shared" si="91"/>
        <v>99.77</v>
      </c>
      <c r="I148" s="85">
        <f t="shared" si="92"/>
        <v>187.51</v>
      </c>
    </row>
    <row r="149" spans="1:9">
      <c r="A149" s="83" t="s">
        <v>42</v>
      </c>
      <c r="B149" s="84">
        <v>30.9</v>
      </c>
      <c r="C149" s="85">
        <f t="shared" si="89"/>
        <v>186.65</v>
      </c>
      <c r="D149" s="85">
        <v>186.65</v>
      </c>
      <c r="E149" s="86">
        <v>29.55</v>
      </c>
      <c r="F149" s="87">
        <v>327</v>
      </c>
      <c r="G149" s="84">
        <f t="shared" si="90"/>
        <v>59.06</v>
      </c>
      <c r="H149" s="88">
        <f t="shared" si="91"/>
        <v>67.41</v>
      </c>
      <c r="I149" s="85">
        <f t="shared" si="92"/>
        <v>126.47</v>
      </c>
    </row>
    <row r="150" spans="1:9">
      <c r="A150" s="83" t="s">
        <v>43</v>
      </c>
      <c r="B150" s="84">
        <v>16</v>
      </c>
      <c r="C150" s="85">
        <f t="shared" si="89"/>
        <v>96.65</v>
      </c>
      <c r="D150" s="85">
        <v>96.65</v>
      </c>
      <c r="E150" s="86">
        <v>14.3</v>
      </c>
      <c r="F150" s="87">
        <v>220</v>
      </c>
      <c r="G150" s="84">
        <f t="shared" si="90"/>
        <v>28.58</v>
      </c>
      <c r="H150" s="88">
        <f t="shared" si="91"/>
        <v>45.35</v>
      </c>
      <c r="I150" s="85">
        <f t="shared" si="92"/>
        <v>73.930000000000007</v>
      </c>
    </row>
    <row r="151" spans="1:9">
      <c r="A151" s="83" t="s">
        <v>44</v>
      </c>
      <c r="B151" s="84">
        <v>22.6</v>
      </c>
      <c r="C151" s="85">
        <f t="shared" si="89"/>
        <v>136.51</v>
      </c>
      <c r="D151" s="85">
        <v>136.51</v>
      </c>
      <c r="E151" s="86">
        <v>16.3</v>
      </c>
      <c r="F151" s="87">
        <v>322</v>
      </c>
      <c r="G151" s="84">
        <f t="shared" si="90"/>
        <v>32.58</v>
      </c>
      <c r="H151" s="88">
        <f t="shared" si="91"/>
        <v>66.38</v>
      </c>
      <c r="I151" s="85">
        <f t="shared" si="92"/>
        <v>98.96</v>
      </c>
    </row>
    <row r="152" spans="1:9">
      <c r="A152" s="83" t="s">
        <v>45</v>
      </c>
      <c r="B152" s="84">
        <v>75.5</v>
      </c>
      <c r="C152" s="85">
        <f t="shared" si="89"/>
        <v>456.05</v>
      </c>
      <c r="D152" s="85">
        <v>456.05</v>
      </c>
      <c r="E152" s="86">
        <v>65.12</v>
      </c>
      <c r="F152" s="87">
        <v>555</v>
      </c>
      <c r="G152" s="84">
        <f t="shared" si="90"/>
        <v>130.15</v>
      </c>
      <c r="H152" s="88">
        <f t="shared" si="91"/>
        <v>114.41</v>
      </c>
      <c r="I152" s="85">
        <f t="shared" si="92"/>
        <v>244.56</v>
      </c>
    </row>
    <row r="153" spans="1:9">
      <c r="A153" s="83" t="s">
        <v>46</v>
      </c>
      <c r="B153" s="84">
        <v>55.2</v>
      </c>
      <c r="C153" s="85">
        <f t="shared" si="89"/>
        <v>333.43</v>
      </c>
      <c r="D153" s="85">
        <v>333.43</v>
      </c>
      <c r="E153" s="86">
        <v>45.34</v>
      </c>
      <c r="F153" s="87">
        <v>417</v>
      </c>
      <c r="G153" s="84">
        <f t="shared" si="90"/>
        <v>90.61</v>
      </c>
      <c r="H153" s="88">
        <f t="shared" si="91"/>
        <v>85.96</v>
      </c>
      <c r="I153" s="85">
        <f t="shared" si="92"/>
        <v>176.57</v>
      </c>
    </row>
    <row r="154" spans="1:9">
      <c r="A154" s="83" t="s">
        <v>47</v>
      </c>
      <c r="B154" s="84">
        <v>20.100000000000001</v>
      </c>
      <c r="C154" s="85">
        <f t="shared" si="89"/>
        <v>121.41</v>
      </c>
      <c r="D154" s="85">
        <v>121.41</v>
      </c>
      <c r="E154" s="86">
        <v>18.13</v>
      </c>
      <c r="F154" s="87">
        <v>204</v>
      </c>
      <c r="G154" s="84">
        <f t="shared" si="90"/>
        <v>36.229999999999997</v>
      </c>
      <c r="H154" s="88">
        <f t="shared" si="91"/>
        <v>42.05</v>
      </c>
      <c r="I154" s="85">
        <f t="shared" si="92"/>
        <v>78.28</v>
      </c>
    </row>
    <row r="155" spans="1:9">
      <c r="A155" s="83" t="s">
        <v>48</v>
      </c>
      <c r="B155" s="84">
        <v>23.1</v>
      </c>
      <c r="C155" s="85">
        <f t="shared" si="89"/>
        <v>139.53</v>
      </c>
      <c r="D155" s="85">
        <v>139.53</v>
      </c>
      <c r="E155" s="86">
        <v>19.309999999999999</v>
      </c>
      <c r="F155" s="87">
        <v>172</v>
      </c>
      <c r="G155" s="84">
        <f t="shared" si="90"/>
        <v>38.590000000000003</v>
      </c>
      <c r="H155" s="88">
        <f t="shared" si="91"/>
        <v>35.46</v>
      </c>
      <c r="I155" s="85">
        <f t="shared" si="92"/>
        <v>74.05</v>
      </c>
    </row>
    <row r="156" spans="1:9">
      <c r="A156" s="83" t="s">
        <v>49</v>
      </c>
      <c r="B156" s="84">
        <v>85</v>
      </c>
      <c r="C156" s="85">
        <f t="shared" si="89"/>
        <v>513.42999999999995</v>
      </c>
      <c r="D156" s="85">
        <v>513.42999999999995</v>
      </c>
      <c r="E156" s="86">
        <v>79.58</v>
      </c>
      <c r="F156" s="87">
        <v>1006</v>
      </c>
      <c r="G156" s="84">
        <f t="shared" si="90"/>
        <v>159.04</v>
      </c>
      <c r="H156" s="88">
        <f t="shared" si="91"/>
        <v>207.38</v>
      </c>
      <c r="I156" s="85">
        <f t="shared" si="92"/>
        <v>366.42</v>
      </c>
    </row>
    <row r="157" spans="1:9">
      <c r="A157" s="83" t="s">
        <v>50</v>
      </c>
      <c r="B157" s="84">
        <v>70.599999999999994</v>
      </c>
      <c r="C157" s="85">
        <f t="shared" si="89"/>
        <v>426.45</v>
      </c>
      <c r="D157" s="85">
        <v>426.45</v>
      </c>
      <c r="E157" s="86">
        <v>66.760000000000005</v>
      </c>
      <c r="F157" s="87">
        <v>603</v>
      </c>
      <c r="G157" s="84">
        <f t="shared" si="90"/>
        <v>133.41999999999999</v>
      </c>
      <c r="H157" s="88">
        <f t="shared" si="91"/>
        <v>124.3</v>
      </c>
      <c r="I157" s="85">
        <f t="shared" si="92"/>
        <v>257.72000000000003</v>
      </c>
    </row>
    <row r="158" spans="1:9">
      <c r="A158" s="83" t="s">
        <v>51</v>
      </c>
      <c r="B158" s="84">
        <v>58.3</v>
      </c>
      <c r="C158" s="85">
        <f t="shared" si="89"/>
        <v>352.15</v>
      </c>
      <c r="D158" s="85">
        <v>352.15</v>
      </c>
      <c r="E158" s="86">
        <v>55.15</v>
      </c>
      <c r="F158" s="87">
        <v>411</v>
      </c>
      <c r="G158" s="84">
        <f t="shared" si="90"/>
        <v>110.22</v>
      </c>
      <c r="H158" s="88">
        <f t="shared" si="91"/>
        <v>84.72</v>
      </c>
      <c r="I158" s="85">
        <f t="shared" si="92"/>
        <v>194.94</v>
      </c>
    </row>
    <row r="159" spans="1:9">
      <c r="A159" s="83" t="s">
        <v>52</v>
      </c>
      <c r="B159" s="84">
        <v>69</v>
      </c>
      <c r="C159" s="85">
        <f t="shared" si="89"/>
        <v>416.78</v>
      </c>
      <c r="D159" s="85">
        <v>416.78</v>
      </c>
      <c r="E159" s="86">
        <v>62.38</v>
      </c>
      <c r="F159" s="87">
        <v>555</v>
      </c>
      <c r="G159" s="84">
        <f t="shared" si="90"/>
        <v>124.67</v>
      </c>
      <c r="H159" s="88">
        <f t="shared" si="91"/>
        <v>114.41</v>
      </c>
      <c r="I159" s="85">
        <f t="shared" si="92"/>
        <v>239.08</v>
      </c>
    </row>
    <row r="160" spans="1:9">
      <c r="A160" s="83" t="s">
        <v>53</v>
      </c>
      <c r="B160" s="84">
        <v>61.3</v>
      </c>
      <c r="C160" s="85">
        <f t="shared" si="89"/>
        <v>370.27</v>
      </c>
      <c r="D160" s="85">
        <v>370.27</v>
      </c>
      <c r="E160" s="86">
        <v>62.06</v>
      </c>
      <c r="F160" s="87">
        <v>722</v>
      </c>
      <c r="G160" s="84">
        <f t="shared" si="90"/>
        <v>124.03</v>
      </c>
      <c r="H160" s="88">
        <f t="shared" si="91"/>
        <v>148.84</v>
      </c>
      <c r="I160" s="85">
        <f t="shared" si="92"/>
        <v>272.87</v>
      </c>
    </row>
    <row r="161" spans="1:9">
      <c r="A161" s="83" t="s">
        <v>54</v>
      </c>
      <c r="B161" s="84">
        <v>49.6</v>
      </c>
      <c r="C161" s="85">
        <f t="shared" si="89"/>
        <v>299.60000000000002</v>
      </c>
      <c r="D161" s="85">
        <v>299.60000000000002</v>
      </c>
      <c r="E161" s="86">
        <v>55.4</v>
      </c>
      <c r="F161" s="87">
        <v>550</v>
      </c>
      <c r="G161" s="84">
        <f t="shared" si="90"/>
        <v>110.72</v>
      </c>
      <c r="H161" s="88">
        <f t="shared" si="91"/>
        <v>113.38</v>
      </c>
      <c r="I161" s="85">
        <f t="shared" si="92"/>
        <v>224.1</v>
      </c>
    </row>
    <row r="162" spans="1:9">
      <c r="A162" s="83" t="s">
        <v>55</v>
      </c>
      <c r="B162" s="84">
        <v>41.6</v>
      </c>
      <c r="C162" s="85">
        <f t="shared" si="89"/>
        <v>251.28</v>
      </c>
      <c r="D162" s="85">
        <v>251.28</v>
      </c>
      <c r="E162" s="86">
        <v>33.24</v>
      </c>
      <c r="F162" s="87">
        <v>352</v>
      </c>
      <c r="G162" s="84">
        <f t="shared" si="90"/>
        <v>66.430000000000007</v>
      </c>
      <c r="H162" s="88">
        <f t="shared" si="91"/>
        <v>72.56</v>
      </c>
      <c r="I162" s="85">
        <f t="shared" si="92"/>
        <v>138.99</v>
      </c>
    </row>
    <row r="163" spans="1:9">
      <c r="A163" s="83" t="s">
        <v>56</v>
      </c>
      <c r="B163" s="84">
        <v>21.4</v>
      </c>
      <c r="C163" s="85">
        <f t="shared" si="89"/>
        <v>129.26</v>
      </c>
      <c r="D163" s="85">
        <v>129.26</v>
      </c>
      <c r="E163" s="86">
        <v>17.27</v>
      </c>
      <c r="F163" s="87">
        <v>268</v>
      </c>
      <c r="G163" s="84">
        <f t="shared" si="90"/>
        <v>34.51</v>
      </c>
      <c r="H163" s="88">
        <f t="shared" si="91"/>
        <v>55.25</v>
      </c>
      <c r="I163" s="85">
        <f t="shared" si="92"/>
        <v>89.76</v>
      </c>
    </row>
    <row r="164" spans="1:9">
      <c r="A164" s="83" t="s">
        <v>230</v>
      </c>
      <c r="B164" s="84">
        <v>86.1</v>
      </c>
      <c r="C164" s="85">
        <f t="shared" si="89"/>
        <v>520.07000000000005</v>
      </c>
      <c r="D164" s="85">
        <v>520.07000000000005</v>
      </c>
      <c r="E164" s="86">
        <v>65.14</v>
      </c>
      <c r="F164" s="87">
        <v>838</v>
      </c>
      <c r="G164" s="84">
        <f t="shared" si="90"/>
        <v>130.19</v>
      </c>
      <c r="H164" s="88">
        <f t="shared" si="91"/>
        <v>172.75</v>
      </c>
      <c r="I164" s="85">
        <f t="shared" si="92"/>
        <v>302.94</v>
      </c>
    </row>
    <row r="165" spans="1:9">
      <c r="A165" s="83" t="s">
        <v>58</v>
      </c>
      <c r="B165" s="84">
        <v>52.4</v>
      </c>
      <c r="C165" s="85">
        <f t="shared" si="89"/>
        <v>316.51</v>
      </c>
      <c r="D165" s="85">
        <v>316.51</v>
      </c>
      <c r="E165" s="86">
        <v>55.58</v>
      </c>
      <c r="F165" s="87">
        <v>493</v>
      </c>
      <c r="G165" s="84">
        <f t="shared" si="90"/>
        <v>111.08</v>
      </c>
      <c r="H165" s="88">
        <f t="shared" si="91"/>
        <v>101.63</v>
      </c>
      <c r="I165" s="85">
        <f t="shared" si="92"/>
        <v>212.71</v>
      </c>
    </row>
    <row r="166" spans="1:9">
      <c r="A166" s="83" t="s">
        <v>59</v>
      </c>
      <c r="B166" s="84">
        <v>48.3</v>
      </c>
      <c r="C166" s="85">
        <f t="shared" si="89"/>
        <v>291.75</v>
      </c>
      <c r="D166" s="85">
        <v>291.75</v>
      </c>
      <c r="E166" s="86">
        <v>41.25</v>
      </c>
      <c r="F166" s="87">
        <v>438</v>
      </c>
      <c r="G166" s="84">
        <f t="shared" si="90"/>
        <v>82.44</v>
      </c>
      <c r="H166" s="88">
        <f t="shared" si="91"/>
        <v>90.29</v>
      </c>
      <c r="I166" s="85">
        <f t="shared" si="92"/>
        <v>172.73</v>
      </c>
    </row>
    <row r="167" spans="1:9">
      <c r="A167" s="83" t="s">
        <v>60</v>
      </c>
      <c r="B167" s="84">
        <v>58.9</v>
      </c>
      <c r="C167" s="85">
        <f t="shared" si="89"/>
        <v>355.78</v>
      </c>
      <c r="D167" s="85">
        <v>355.78</v>
      </c>
      <c r="E167" s="86">
        <v>51.72</v>
      </c>
      <c r="F167" s="87">
        <v>323</v>
      </c>
      <c r="G167" s="84">
        <f t="shared" si="90"/>
        <v>103.37</v>
      </c>
      <c r="H167" s="88">
        <f t="shared" si="91"/>
        <v>66.58</v>
      </c>
      <c r="I167" s="85">
        <f t="shared" si="92"/>
        <v>169.95</v>
      </c>
    </row>
    <row r="168" spans="1:9">
      <c r="A168" s="83" t="s">
        <v>61</v>
      </c>
      <c r="B168" s="84">
        <v>115.4</v>
      </c>
      <c r="C168" s="85">
        <f t="shared" si="89"/>
        <v>697.06</v>
      </c>
      <c r="D168" s="85">
        <v>697.06</v>
      </c>
      <c r="E168" s="86">
        <v>104.92</v>
      </c>
      <c r="F168" s="87">
        <v>782</v>
      </c>
      <c r="G168" s="84">
        <f t="shared" si="90"/>
        <v>209.69</v>
      </c>
      <c r="H168" s="88">
        <f t="shared" si="91"/>
        <v>161.19999999999999</v>
      </c>
      <c r="I168" s="85">
        <f t="shared" si="92"/>
        <v>370.89</v>
      </c>
    </row>
    <row r="169" spans="1:9">
      <c r="A169" s="83" t="s">
        <v>62</v>
      </c>
      <c r="B169" s="84">
        <v>63.3</v>
      </c>
      <c r="C169" s="85">
        <f t="shared" si="89"/>
        <v>382.35</v>
      </c>
      <c r="D169" s="85">
        <v>382.35</v>
      </c>
      <c r="E169" s="86">
        <v>55.77</v>
      </c>
      <c r="F169" s="87">
        <v>365</v>
      </c>
      <c r="G169" s="84">
        <f t="shared" si="90"/>
        <v>111.46</v>
      </c>
      <c r="H169" s="88">
        <f t="shared" si="91"/>
        <v>75.239999999999995</v>
      </c>
      <c r="I169" s="85">
        <f t="shared" si="92"/>
        <v>186.7</v>
      </c>
    </row>
    <row r="170" spans="1:9">
      <c r="A170" s="83" t="s">
        <v>63</v>
      </c>
      <c r="B170" s="84">
        <v>45.6</v>
      </c>
      <c r="C170" s="85">
        <f t="shared" si="89"/>
        <v>275.44</v>
      </c>
      <c r="D170" s="85">
        <v>275.44</v>
      </c>
      <c r="E170" s="86">
        <v>21.85</v>
      </c>
      <c r="F170" s="87">
        <v>186</v>
      </c>
      <c r="G170" s="84">
        <f t="shared" si="90"/>
        <v>43.67</v>
      </c>
      <c r="H170" s="88">
        <f t="shared" si="91"/>
        <v>38.340000000000003</v>
      </c>
      <c r="I170" s="85">
        <f t="shared" si="92"/>
        <v>82.01</v>
      </c>
    </row>
    <row r="171" spans="1:9">
      <c r="A171" s="83" t="s">
        <v>64</v>
      </c>
      <c r="B171" s="84">
        <v>33.1</v>
      </c>
      <c r="C171" s="85">
        <f t="shared" si="89"/>
        <v>199.94</v>
      </c>
      <c r="D171" s="85">
        <v>199.94</v>
      </c>
      <c r="E171" s="86">
        <v>21.84</v>
      </c>
      <c r="F171" s="87">
        <v>210</v>
      </c>
      <c r="G171" s="84">
        <f t="shared" si="90"/>
        <v>43.65</v>
      </c>
      <c r="H171" s="88">
        <f t="shared" si="91"/>
        <v>43.29</v>
      </c>
      <c r="I171" s="85">
        <f t="shared" si="92"/>
        <v>86.94</v>
      </c>
    </row>
    <row r="172" spans="1:9">
      <c r="A172" s="83" t="s">
        <v>65</v>
      </c>
      <c r="B172" s="84">
        <v>42.9</v>
      </c>
      <c r="C172" s="85">
        <f t="shared" si="89"/>
        <v>259.13</v>
      </c>
      <c r="D172" s="85">
        <v>259.13</v>
      </c>
      <c r="E172" s="86">
        <v>43.08</v>
      </c>
      <c r="F172" s="87">
        <v>447</v>
      </c>
      <c r="G172" s="84">
        <f t="shared" si="90"/>
        <v>86.1</v>
      </c>
      <c r="H172" s="88">
        <f t="shared" si="91"/>
        <v>92.15</v>
      </c>
      <c r="I172" s="85">
        <f t="shared" si="92"/>
        <v>178.25</v>
      </c>
    </row>
    <row r="173" spans="1:9">
      <c r="A173" s="83" t="s">
        <v>66</v>
      </c>
      <c r="B173" s="84">
        <v>30.7</v>
      </c>
      <c r="C173" s="85">
        <f t="shared" si="89"/>
        <v>185.44</v>
      </c>
      <c r="D173" s="85">
        <v>185.44</v>
      </c>
      <c r="E173" s="86">
        <v>27.88</v>
      </c>
      <c r="F173" s="87">
        <v>316</v>
      </c>
      <c r="G173" s="84">
        <f t="shared" si="90"/>
        <v>55.72</v>
      </c>
      <c r="H173" s="88">
        <f t="shared" si="91"/>
        <v>65.14</v>
      </c>
      <c r="I173" s="85">
        <f t="shared" si="92"/>
        <v>120.86</v>
      </c>
    </row>
    <row r="174" spans="1:9">
      <c r="A174" s="83" t="s">
        <v>67</v>
      </c>
      <c r="B174" s="84">
        <v>20.5</v>
      </c>
      <c r="C174" s="85">
        <f t="shared" si="89"/>
        <v>123.83</v>
      </c>
      <c r="D174" s="85">
        <v>123.83</v>
      </c>
      <c r="E174" s="86">
        <v>20.05</v>
      </c>
      <c r="F174" s="87">
        <v>185</v>
      </c>
      <c r="G174" s="84">
        <f t="shared" si="90"/>
        <v>40.07</v>
      </c>
      <c r="H174" s="88">
        <f t="shared" si="91"/>
        <v>38.14</v>
      </c>
      <c r="I174" s="85">
        <f t="shared" si="92"/>
        <v>78.209999999999994</v>
      </c>
    </row>
    <row r="175" spans="1:9">
      <c r="A175" s="83" t="s">
        <v>68</v>
      </c>
      <c r="B175" s="84">
        <v>13.9</v>
      </c>
      <c r="C175" s="85">
        <f t="shared" si="89"/>
        <v>83.96</v>
      </c>
      <c r="D175" s="85">
        <v>83.96</v>
      </c>
      <c r="E175" s="86">
        <v>11.99</v>
      </c>
      <c r="F175" s="87">
        <v>120</v>
      </c>
      <c r="G175" s="84">
        <f t="shared" si="90"/>
        <v>23.96</v>
      </c>
      <c r="H175" s="88">
        <f t="shared" si="91"/>
        <v>24.74</v>
      </c>
      <c r="I175" s="85">
        <f t="shared" si="92"/>
        <v>48.7</v>
      </c>
    </row>
    <row r="176" spans="1:9">
      <c r="A176" s="83" t="s">
        <v>69</v>
      </c>
      <c r="B176" s="84">
        <v>19</v>
      </c>
      <c r="C176" s="85">
        <f t="shared" si="89"/>
        <v>114.77</v>
      </c>
      <c r="D176" s="85">
        <v>114.77</v>
      </c>
      <c r="E176" s="86">
        <v>17.09</v>
      </c>
      <c r="F176" s="87">
        <v>133</v>
      </c>
      <c r="G176" s="84">
        <f t="shared" si="90"/>
        <v>34.159999999999997</v>
      </c>
      <c r="H176" s="88">
        <f t="shared" si="91"/>
        <v>27.42</v>
      </c>
      <c r="I176" s="85">
        <f t="shared" si="92"/>
        <v>61.58</v>
      </c>
    </row>
    <row r="177" spans="1:9">
      <c r="A177" s="83" t="s">
        <v>70</v>
      </c>
      <c r="B177" s="84">
        <v>93.8</v>
      </c>
      <c r="C177" s="85">
        <f t="shared" si="89"/>
        <v>566.59</v>
      </c>
      <c r="D177" s="85">
        <v>566.59</v>
      </c>
      <c r="E177" s="86">
        <v>102.57</v>
      </c>
      <c r="F177" s="87">
        <v>1044</v>
      </c>
      <c r="G177" s="84">
        <f t="shared" si="90"/>
        <v>204.99</v>
      </c>
      <c r="H177" s="88">
        <f t="shared" si="91"/>
        <v>215.21</v>
      </c>
      <c r="I177" s="85">
        <f t="shared" si="92"/>
        <v>420.2</v>
      </c>
    </row>
    <row r="178" spans="1:9">
      <c r="A178" s="83" t="s">
        <v>71</v>
      </c>
      <c r="B178" s="84">
        <v>93.4</v>
      </c>
      <c r="C178" s="85">
        <f t="shared" si="89"/>
        <v>564.16999999999996</v>
      </c>
      <c r="D178" s="85">
        <v>564.16999999999996</v>
      </c>
      <c r="E178" s="86">
        <v>74.94</v>
      </c>
      <c r="F178" s="87">
        <v>886</v>
      </c>
      <c r="G178" s="84">
        <f t="shared" si="90"/>
        <v>149.77000000000001</v>
      </c>
      <c r="H178" s="88">
        <f t="shared" si="91"/>
        <v>182.64</v>
      </c>
      <c r="I178" s="85">
        <f t="shared" si="92"/>
        <v>332.41</v>
      </c>
    </row>
    <row r="179" spans="1:9">
      <c r="A179" s="83" t="s">
        <v>72</v>
      </c>
      <c r="B179" s="84">
        <v>73.5</v>
      </c>
      <c r="C179" s="85">
        <f t="shared" si="89"/>
        <v>443.97</v>
      </c>
      <c r="D179" s="85">
        <v>443.97</v>
      </c>
      <c r="E179" s="86">
        <v>53.89</v>
      </c>
      <c r="F179" s="87">
        <v>759</v>
      </c>
      <c r="G179" s="84">
        <f t="shared" si="90"/>
        <v>107.7</v>
      </c>
      <c r="H179" s="88">
        <f t="shared" si="91"/>
        <v>156.46</v>
      </c>
      <c r="I179" s="85">
        <f t="shared" si="92"/>
        <v>264.16000000000003</v>
      </c>
    </row>
    <row r="180" spans="1:9">
      <c r="A180" s="83" t="s">
        <v>73</v>
      </c>
      <c r="B180" s="84">
        <v>53.9</v>
      </c>
      <c r="C180" s="85">
        <f t="shared" si="89"/>
        <v>325.58</v>
      </c>
      <c r="D180" s="85">
        <v>325.58</v>
      </c>
      <c r="E180" s="86">
        <v>46.56</v>
      </c>
      <c r="F180" s="87">
        <v>611</v>
      </c>
      <c r="G180" s="84">
        <f t="shared" si="90"/>
        <v>93.05</v>
      </c>
      <c r="H180" s="88">
        <f t="shared" si="91"/>
        <v>125.95</v>
      </c>
      <c r="I180" s="85">
        <f t="shared" si="92"/>
        <v>219</v>
      </c>
    </row>
    <row r="181" spans="1:9">
      <c r="A181" s="83" t="s">
        <v>74</v>
      </c>
      <c r="B181" s="84">
        <v>57.7</v>
      </c>
      <c r="C181" s="85">
        <f t="shared" si="89"/>
        <v>348.53</v>
      </c>
      <c r="D181" s="85">
        <v>348.53</v>
      </c>
      <c r="E181" s="86">
        <v>54.33</v>
      </c>
      <c r="F181" s="87">
        <v>633</v>
      </c>
      <c r="G181" s="84">
        <f t="shared" si="90"/>
        <v>108.58</v>
      </c>
      <c r="H181" s="88">
        <f t="shared" si="91"/>
        <v>130.49</v>
      </c>
      <c r="I181" s="85">
        <f t="shared" si="92"/>
        <v>239.07</v>
      </c>
    </row>
    <row r="182" spans="1:9">
      <c r="A182" s="83" t="s">
        <v>75</v>
      </c>
      <c r="B182" s="84">
        <v>75.2</v>
      </c>
      <c r="C182" s="85">
        <f t="shared" si="89"/>
        <v>454.23</v>
      </c>
      <c r="D182" s="85">
        <v>454.23</v>
      </c>
      <c r="E182" s="86">
        <v>71.66</v>
      </c>
      <c r="F182" s="87">
        <v>1277</v>
      </c>
      <c r="G182" s="84">
        <f t="shared" si="90"/>
        <v>143.22</v>
      </c>
      <c r="H182" s="88">
        <f t="shared" si="91"/>
        <v>263.24</v>
      </c>
      <c r="I182" s="85">
        <f t="shared" si="92"/>
        <v>406.46</v>
      </c>
    </row>
    <row r="183" spans="1:9">
      <c r="A183" s="83" t="s">
        <v>76</v>
      </c>
      <c r="B183" s="84">
        <v>42.2</v>
      </c>
      <c r="C183" s="85">
        <f t="shared" si="89"/>
        <v>254.9</v>
      </c>
      <c r="D183" s="85">
        <v>254.9</v>
      </c>
      <c r="E183" s="86">
        <v>36.97</v>
      </c>
      <c r="F183" s="87">
        <v>564</v>
      </c>
      <c r="G183" s="84">
        <f t="shared" si="90"/>
        <v>73.89</v>
      </c>
      <c r="H183" s="88">
        <f t="shared" si="91"/>
        <v>116.26</v>
      </c>
      <c r="I183" s="85">
        <f t="shared" si="92"/>
        <v>190.15</v>
      </c>
    </row>
    <row r="184" spans="1:9">
      <c r="A184" s="83" t="s">
        <v>77</v>
      </c>
      <c r="B184" s="84">
        <v>34.5</v>
      </c>
      <c r="C184" s="85">
        <f t="shared" si="89"/>
        <v>208.39</v>
      </c>
      <c r="D184" s="85">
        <v>208.39</v>
      </c>
      <c r="E184" s="86">
        <v>30.4</v>
      </c>
      <c r="F184" s="87">
        <v>290</v>
      </c>
      <c r="G184" s="84">
        <f t="shared" si="90"/>
        <v>60.76</v>
      </c>
      <c r="H184" s="88">
        <f t="shared" si="91"/>
        <v>59.78</v>
      </c>
      <c r="I184" s="85">
        <f t="shared" si="92"/>
        <v>120.54</v>
      </c>
    </row>
    <row r="185" spans="1:9">
      <c r="A185" s="83" t="s">
        <v>78</v>
      </c>
      <c r="B185" s="84">
        <v>41.5</v>
      </c>
      <c r="C185" s="85">
        <f t="shared" si="89"/>
        <v>250.67</v>
      </c>
      <c r="D185" s="85">
        <v>250.67</v>
      </c>
      <c r="E185" s="86">
        <v>35.54</v>
      </c>
      <c r="F185" s="87">
        <v>366</v>
      </c>
      <c r="G185" s="84">
        <f t="shared" si="90"/>
        <v>71.03</v>
      </c>
      <c r="H185" s="88">
        <f t="shared" si="91"/>
        <v>75.45</v>
      </c>
      <c r="I185" s="85">
        <f t="shared" si="92"/>
        <v>146.47999999999999</v>
      </c>
    </row>
    <row r="186" spans="1:9">
      <c r="A186" s="83" t="s">
        <v>79</v>
      </c>
      <c r="B186" s="84">
        <v>39</v>
      </c>
      <c r="C186" s="85">
        <f t="shared" si="89"/>
        <v>235.57</v>
      </c>
      <c r="D186" s="85">
        <v>235.57</v>
      </c>
      <c r="E186" s="86">
        <v>33.26</v>
      </c>
      <c r="F186" s="87">
        <v>487</v>
      </c>
      <c r="G186" s="84">
        <f t="shared" si="90"/>
        <v>66.47</v>
      </c>
      <c r="H186" s="88">
        <f t="shared" si="91"/>
        <v>100.39</v>
      </c>
      <c r="I186" s="85">
        <f t="shared" si="92"/>
        <v>166.86</v>
      </c>
    </row>
    <row r="187" spans="1:9">
      <c r="A187" s="83" t="s">
        <v>80</v>
      </c>
      <c r="B187" s="84">
        <v>37.5</v>
      </c>
      <c r="C187" s="85">
        <f t="shared" si="89"/>
        <v>226.51</v>
      </c>
      <c r="D187" s="85">
        <v>226.51</v>
      </c>
      <c r="E187" s="86">
        <v>28.48</v>
      </c>
      <c r="F187" s="87">
        <v>336</v>
      </c>
      <c r="G187" s="84">
        <f t="shared" si="90"/>
        <v>56.92</v>
      </c>
      <c r="H187" s="88">
        <f t="shared" si="91"/>
        <v>69.260000000000005</v>
      </c>
      <c r="I187" s="85">
        <f t="shared" si="92"/>
        <v>126.18</v>
      </c>
    </row>
    <row r="188" spans="1:9">
      <c r="A188" s="83" t="s">
        <v>81</v>
      </c>
      <c r="B188" s="84">
        <v>33.4</v>
      </c>
      <c r="C188" s="85">
        <f t="shared" si="89"/>
        <v>201.75</v>
      </c>
      <c r="D188" s="85">
        <v>201.75</v>
      </c>
      <c r="E188" s="86">
        <v>29.88</v>
      </c>
      <c r="F188" s="87">
        <v>333</v>
      </c>
      <c r="G188" s="84">
        <f t="shared" si="90"/>
        <v>59.72</v>
      </c>
      <c r="H188" s="88">
        <f t="shared" si="91"/>
        <v>68.650000000000006</v>
      </c>
      <c r="I188" s="85">
        <f t="shared" si="92"/>
        <v>128.37</v>
      </c>
    </row>
    <row r="189" spans="1:9">
      <c r="A189" s="83" t="s">
        <v>82</v>
      </c>
      <c r="B189" s="84">
        <v>25.7</v>
      </c>
      <c r="C189" s="85">
        <f t="shared" si="89"/>
        <v>155.24</v>
      </c>
      <c r="D189" s="85">
        <v>155.24</v>
      </c>
      <c r="E189" s="86">
        <v>20.399999999999999</v>
      </c>
      <c r="F189" s="87">
        <v>260</v>
      </c>
      <c r="G189" s="84">
        <f t="shared" si="90"/>
        <v>40.770000000000003</v>
      </c>
      <c r="H189" s="88">
        <f t="shared" si="91"/>
        <v>53.6</v>
      </c>
      <c r="I189" s="85">
        <f t="shared" si="92"/>
        <v>94.37</v>
      </c>
    </row>
    <row r="190" spans="1:9">
      <c r="A190" s="83" t="s">
        <v>83</v>
      </c>
      <c r="B190" s="84">
        <v>78.5</v>
      </c>
      <c r="C190" s="85">
        <f t="shared" si="89"/>
        <v>474.17</v>
      </c>
      <c r="D190" s="85">
        <v>474.17</v>
      </c>
      <c r="E190" s="86">
        <v>94.65</v>
      </c>
      <c r="F190" s="87">
        <v>825</v>
      </c>
      <c r="G190" s="84">
        <f t="shared" si="90"/>
        <v>189.16</v>
      </c>
      <c r="H190" s="88">
        <f t="shared" si="91"/>
        <v>170.07</v>
      </c>
      <c r="I190" s="85">
        <f t="shared" si="92"/>
        <v>359.23</v>
      </c>
    </row>
    <row r="191" spans="1:9">
      <c r="A191" s="83" t="s">
        <v>84</v>
      </c>
      <c r="B191" s="84">
        <v>28.1</v>
      </c>
      <c r="C191" s="85">
        <f t="shared" si="89"/>
        <v>169.73</v>
      </c>
      <c r="D191" s="85">
        <v>169.73</v>
      </c>
      <c r="E191" s="86">
        <v>23.09</v>
      </c>
      <c r="F191" s="87">
        <v>106</v>
      </c>
      <c r="G191" s="84">
        <f t="shared" si="90"/>
        <v>46.15</v>
      </c>
      <c r="H191" s="88">
        <f t="shared" si="91"/>
        <v>21.85</v>
      </c>
      <c r="I191" s="85">
        <f t="shared" si="92"/>
        <v>68</v>
      </c>
    </row>
    <row r="192" spans="1:9">
      <c r="A192" s="83" t="s">
        <v>85</v>
      </c>
      <c r="B192" s="84">
        <v>70.599999999999994</v>
      </c>
      <c r="C192" s="85">
        <f t="shared" si="89"/>
        <v>426.45</v>
      </c>
      <c r="D192" s="85">
        <v>426.45</v>
      </c>
      <c r="E192" s="86">
        <v>80.73</v>
      </c>
      <c r="F192" s="87">
        <v>484</v>
      </c>
      <c r="G192" s="84">
        <f t="shared" si="90"/>
        <v>161.34</v>
      </c>
      <c r="H192" s="88">
        <f t="shared" si="91"/>
        <v>99.77</v>
      </c>
      <c r="I192" s="85">
        <f t="shared" si="92"/>
        <v>261.11</v>
      </c>
    </row>
    <row r="193" spans="1:9">
      <c r="A193" s="83" t="s">
        <v>86</v>
      </c>
      <c r="B193" s="84">
        <v>58.6</v>
      </c>
      <c r="C193" s="85">
        <f t="shared" si="89"/>
        <v>353.96</v>
      </c>
      <c r="D193" s="85">
        <v>353.96</v>
      </c>
      <c r="E193" s="86">
        <v>67.61</v>
      </c>
      <c r="F193" s="87">
        <v>515</v>
      </c>
      <c r="G193" s="84">
        <f t="shared" si="90"/>
        <v>135.12</v>
      </c>
      <c r="H193" s="88">
        <f t="shared" si="91"/>
        <v>106.16</v>
      </c>
      <c r="I193" s="85">
        <f t="shared" si="92"/>
        <v>241.28</v>
      </c>
    </row>
    <row r="194" spans="1:9">
      <c r="A194" s="83" t="s">
        <v>87</v>
      </c>
      <c r="B194" s="84">
        <v>89.3</v>
      </c>
      <c r="C194" s="85">
        <f t="shared" si="89"/>
        <v>539.4</v>
      </c>
      <c r="D194" s="85">
        <v>539.4</v>
      </c>
      <c r="E194" s="86">
        <v>68.73</v>
      </c>
      <c r="F194" s="87">
        <v>382</v>
      </c>
      <c r="G194" s="84">
        <f t="shared" si="90"/>
        <v>137.36000000000001</v>
      </c>
      <c r="H194" s="88">
        <f t="shared" si="91"/>
        <v>78.75</v>
      </c>
      <c r="I194" s="85">
        <f t="shared" si="92"/>
        <v>216.11</v>
      </c>
    </row>
    <row r="195" spans="1:9">
      <c r="A195" s="83" t="s">
        <v>88</v>
      </c>
      <c r="B195" s="84">
        <v>111.6</v>
      </c>
      <c r="C195" s="85">
        <f t="shared" si="89"/>
        <v>674.1</v>
      </c>
      <c r="D195" s="85">
        <v>674.1</v>
      </c>
      <c r="E195" s="86">
        <v>90.26</v>
      </c>
      <c r="F195" s="87">
        <v>535</v>
      </c>
      <c r="G195" s="84">
        <f t="shared" si="90"/>
        <v>180.39</v>
      </c>
      <c r="H195" s="88">
        <f t="shared" si="91"/>
        <v>110.29</v>
      </c>
      <c r="I195" s="85">
        <f t="shared" si="92"/>
        <v>290.68</v>
      </c>
    </row>
    <row r="196" spans="1:9">
      <c r="A196" s="83" t="s">
        <v>89</v>
      </c>
      <c r="B196" s="84">
        <v>102.3</v>
      </c>
      <c r="C196" s="85">
        <f t="shared" si="89"/>
        <v>617.92999999999995</v>
      </c>
      <c r="D196" s="85">
        <v>617.92999999999995</v>
      </c>
      <c r="E196" s="86">
        <v>91.5</v>
      </c>
      <c r="F196" s="87">
        <v>701</v>
      </c>
      <c r="G196" s="84">
        <f t="shared" si="90"/>
        <v>182.87</v>
      </c>
      <c r="H196" s="88">
        <f t="shared" si="91"/>
        <v>144.51</v>
      </c>
      <c r="I196" s="85">
        <f t="shared" si="92"/>
        <v>327.38</v>
      </c>
    </row>
    <row r="197" spans="1:9">
      <c r="A197" s="83" t="s">
        <v>90</v>
      </c>
      <c r="B197" s="84">
        <v>42.4</v>
      </c>
      <c r="C197" s="85">
        <f t="shared" si="89"/>
        <v>256.11</v>
      </c>
      <c r="D197" s="85">
        <v>256.11</v>
      </c>
      <c r="E197" s="86">
        <v>44.14</v>
      </c>
      <c r="F197" s="87">
        <v>360</v>
      </c>
      <c r="G197" s="84">
        <f t="shared" si="90"/>
        <v>88.22</v>
      </c>
      <c r="H197" s="88">
        <f t="shared" si="91"/>
        <v>74.209999999999994</v>
      </c>
      <c r="I197" s="85">
        <f t="shared" si="92"/>
        <v>162.43</v>
      </c>
    </row>
    <row r="198" spans="1:9">
      <c r="A198" s="83" t="s">
        <v>91</v>
      </c>
      <c r="B198" s="84">
        <v>44.9</v>
      </c>
      <c r="C198" s="85">
        <f t="shared" si="89"/>
        <v>271.20999999999998</v>
      </c>
      <c r="D198" s="85">
        <v>271.20999999999998</v>
      </c>
      <c r="E198" s="86">
        <v>35.93</v>
      </c>
      <c r="F198" s="87">
        <v>194</v>
      </c>
      <c r="G198" s="84">
        <f t="shared" si="90"/>
        <v>71.81</v>
      </c>
      <c r="H198" s="88">
        <f t="shared" si="91"/>
        <v>39.99</v>
      </c>
      <c r="I198" s="85">
        <f t="shared" si="92"/>
        <v>111.8</v>
      </c>
    </row>
    <row r="199" spans="1:9">
      <c r="A199" s="83" t="s">
        <v>92</v>
      </c>
      <c r="B199" s="84">
        <v>81.2</v>
      </c>
      <c r="C199" s="85">
        <f t="shared" si="89"/>
        <v>490.48</v>
      </c>
      <c r="D199" s="85">
        <v>490.48</v>
      </c>
      <c r="E199" s="86">
        <v>66.62</v>
      </c>
      <c r="F199" s="87">
        <v>537</v>
      </c>
      <c r="G199" s="84">
        <f t="shared" si="90"/>
        <v>133.13999999999999</v>
      </c>
      <c r="H199" s="88">
        <f t="shared" si="91"/>
        <v>110.7</v>
      </c>
      <c r="I199" s="85">
        <f t="shared" si="92"/>
        <v>243.84</v>
      </c>
    </row>
    <row r="200" spans="1:9">
      <c r="A200" s="83" t="s">
        <v>93</v>
      </c>
      <c r="B200" s="84">
        <v>60.6</v>
      </c>
      <c r="C200" s="85">
        <f t="shared" si="89"/>
        <v>366.05</v>
      </c>
      <c r="D200" s="85">
        <v>366.05</v>
      </c>
      <c r="E200" s="86">
        <v>47.52</v>
      </c>
      <c r="F200" s="87">
        <v>522</v>
      </c>
      <c r="G200" s="84">
        <f t="shared" si="90"/>
        <v>94.97</v>
      </c>
      <c r="H200" s="88">
        <f t="shared" si="91"/>
        <v>107.61</v>
      </c>
      <c r="I200" s="85">
        <f t="shared" si="92"/>
        <v>202.58</v>
      </c>
    </row>
    <row r="201" spans="1:9">
      <c r="A201" s="83" t="s">
        <v>94</v>
      </c>
      <c r="B201" s="84">
        <v>67.099999999999994</v>
      </c>
      <c r="C201" s="85">
        <f t="shared" si="89"/>
        <v>405.31</v>
      </c>
      <c r="D201" s="85">
        <v>405.31</v>
      </c>
      <c r="E201" s="86">
        <v>57.13</v>
      </c>
      <c r="F201" s="87">
        <v>524</v>
      </c>
      <c r="G201" s="84">
        <f t="shared" si="90"/>
        <v>114.18</v>
      </c>
      <c r="H201" s="88">
        <f t="shared" si="91"/>
        <v>108.02</v>
      </c>
      <c r="I201" s="85">
        <f t="shared" si="92"/>
        <v>222.2</v>
      </c>
    </row>
    <row r="202" spans="1:9">
      <c r="A202" s="83" t="s">
        <v>95</v>
      </c>
      <c r="B202" s="84">
        <v>10.9</v>
      </c>
      <c r="C202" s="85">
        <f t="shared" si="89"/>
        <v>65.84</v>
      </c>
      <c r="D202" s="85">
        <v>65.84</v>
      </c>
      <c r="E202" s="86">
        <v>5.18</v>
      </c>
      <c r="F202" s="87">
        <v>35</v>
      </c>
      <c r="G202" s="84">
        <f t="shared" si="90"/>
        <v>10.35</v>
      </c>
      <c r="H202" s="88">
        <f t="shared" si="91"/>
        <v>7.22</v>
      </c>
      <c r="I202" s="85">
        <f t="shared" si="92"/>
        <v>17.57</v>
      </c>
    </row>
    <row r="203" spans="1:9">
      <c r="A203" s="83" t="s">
        <v>96</v>
      </c>
      <c r="B203" s="84">
        <v>14.2</v>
      </c>
      <c r="C203" s="85">
        <f t="shared" si="89"/>
        <v>85.77</v>
      </c>
      <c r="D203" s="85">
        <v>85.77</v>
      </c>
      <c r="E203" s="86">
        <v>7.49</v>
      </c>
      <c r="F203" s="87">
        <v>122</v>
      </c>
      <c r="G203" s="84">
        <f t="shared" si="90"/>
        <v>14.97</v>
      </c>
      <c r="H203" s="88">
        <f t="shared" si="91"/>
        <v>25.15</v>
      </c>
      <c r="I203" s="85">
        <f t="shared" si="92"/>
        <v>40.119999999999997</v>
      </c>
    </row>
    <row r="204" spans="1:9">
      <c r="A204" s="83" t="s">
        <v>97</v>
      </c>
      <c r="B204" s="84">
        <v>15</v>
      </c>
      <c r="C204" s="85">
        <f t="shared" si="89"/>
        <v>90.61</v>
      </c>
      <c r="D204" s="85">
        <v>90.61</v>
      </c>
      <c r="E204" s="86">
        <v>8.4</v>
      </c>
      <c r="F204" s="87">
        <v>126</v>
      </c>
      <c r="G204" s="84">
        <f t="shared" si="90"/>
        <v>16.79</v>
      </c>
      <c r="H204" s="88">
        <f t="shared" si="91"/>
        <v>25.97</v>
      </c>
      <c r="I204" s="85">
        <f t="shared" si="92"/>
        <v>42.76</v>
      </c>
    </row>
    <row r="205" spans="1:9">
      <c r="A205" s="83" t="s">
        <v>98</v>
      </c>
      <c r="B205" s="84">
        <v>5.8</v>
      </c>
      <c r="C205" s="85">
        <f t="shared" si="89"/>
        <v>35.03</v>
      </c>
      <c r="D205" s="85">
        <v>35.03</v>
      </c>
      <c r="E205" s="86">
        <v>3.62</v>
      </c>
      <c r="F205" s="87">
        <v>46</v>
      </c>
      <c r="G205" s="84">
        <f t="shared" si="90"/>
        <v>7.23</v>
      </c>
      <c r="H205" s="88">
        <f t="shared" si="91"/>
        <v>9.48</v>
      </c>
      <c r="I205" s="85">
        <f t="shared" si="92"/>
        <v>16.71</v>
      </c>
    </row>
    <row r="206" spans="1:9">
      <c r="A206" s="83" t="s">
        <v>99</v>
      </c>
      <c r="B206" s="84">
        <v>32</v>
      </c>
      <c r="C206" s="85">
        <f t="shared" ref="C206:C213" si="93">ROUND(50588/8375*B206,2)</f>
        <v>193.29</v>
      </c>
      <c r="D206" s="85">
        <v>193.29</v>
      </c>
      <c r="E206" s="86">
        <v>16.62</v>
      </c>
      <c r="F206" s="87">
        <v>169</v>
      </c>
      <c r="G206" s="84">
        <f t="shared" ref="G206:G213" si="94">ROUND(22994/2/5752.67*E206,2)</f>
        <v>33.22</v>
      </c>
      <c r="H206" s="88">
        <f t="shared" ref="H206:H213" si="95">ROUND(22994/2/55772*F206,2)</f>
        <v>34.840000000000003</v>
      </c>
      <c r="I206" s="85">
        <f t="shared" ref="I206:I213" si="96">SUM(G206,H206)</f>
        <v>68.06</v>
      </c>
    </row>
    <row r="207" spans="1:9">
      <c r="A207" s="83" t="s">
        <v>100</v>
      </c>
      <c r="B207" s="84">
        <v>12.7</v>
      </c>
      <c r="C207" s="85">
        <f t="shared" si="93"/>
        <v>76.709999999999994</v>
      </c>
      <c r="D207" s="85">
        <v>76.709999999999994</v>
      </c>
      <c r="E207" s="86">
        <v>8.5500000000000007</v>
      </c>
      <c r="F207" s="87">
        <v>76</v>
      </c>
      <c r="G207" s="84">
        <f t="shared" si="94"/>
        <v>17.09</v>
      </c>
      <c r="H207" s="88">
        <f t="shared" si="95"/>
        <v>15.67</v>
      </c>
      <c r="I207" s="85">
        <f t="shared" si="96"/>
        <v>32.76</v>
      </c>
    </row>
    <row r="208" spans="1:9">
      <c r="A208" s="83" t="s">
        <v>101</v>
      </c>
      <c r="B208" s="84">
        <v>119.9</v>
      </c>
      <c r="C208" s="85">
        <f t="shared" si="93"/>
        <v>724.24</v>
      </c>
      <c r="D208" s="85">
        <v>724.24</v>
      </c>
      <c r="E208" s="86">
        <v>103.25</v>
      </c>
      <c r="F208" s="87">
        <v>570</v>
      </c>
      <c r="G208" s="84">
        <f t="shared" si="94"/>
        <v>206.35</v>
      </c>
      <c r="H208" s="88">
        <f t="shared" si="95"/>
        <v>117.5</v>
      </c>
      <c r="I208" s="85">
        <f t="shared" si="96"/>
        <v>323.85000000000002</v>
      </c>
    </row>
    <row r="209" spans="1:9">
      <c r="A209" s="83" t="s">
        <v>102</v>
      </c>
      <c r="B209" s="84">
        <v>31</v>
      </c>
      <c r="C209" s="85">
        <f t="shared" si="93"/>
        <v>187.25</v>
      </c>
      <c r="D209" s="85">
        <v>187.25</v>
      </c>
      <c r="E209" s="86">
        <v>23.86</v>
      </c>
      <c r="F209" s="87">
        <v>194</v>
      </c>
      <c r="G209" s="84">
        <f t="shared" si="94"/>
        <v>47.69</v>
      </c>
      <c r="H209" s="88">
        <f t="shared" si="95"/>
        <v>39.99</v>
      </c>
      <c r="I209" s="85">
        <f t="shared" si="96"/>
        <v>87.68</v>
      </c>
    </row>
    <row r="210" spans="1:9">
      <c r="A210" s="83" t="s">
        <v>103</v>
      </c>
      <c r="B210" s="84">
        <v>14.9</v>
      </c>
      <c r="C210" s="85">
        <f t="shared" si="93"/>
        <v>90</v>
      </c>
      <c r="D210" s="85">
        <v>90</v>
      </c>
      <c r="E210" s="86">
        <v>12.33</v>
      </c>
      <c r="F210" s="87">
        <v>142</v>
      </c>
      <c r="G210" s="84">
        <f t="shared" si="94"/>
        <v>24.64</v>
      </c>
      <c r="H210" s="88">
        <f t="shared" si="95"/>
        <v>29.27</v>
      </c>
      <c r="I210" s="85">
        <f t="shared" si="96"/>
        <v>53.91</v>
      </c>
    </row>
    <row r="211" spans="1:9">
      <c r="A211" s="83" t="s">
        <v>104</v>
      </c>
      <c r="B211" s="84">
        <v>16.899999999999999</v>
      </c>
      <c r="C211" s="85">
        <f t="shared" si="93"/>
        <v>102.08</v>
      </c>
      <c r="D211" s="85">
        <v>102.08</v>
      </c>
      <c r="E211" s="86">
        <v>14.3</v>
      </c>
      <c r="F211" s="87">
        <v>131</v>
      </c>
      <c r="G211" s="84">
        <f t="shared" si="94"/>
        <v>28.58</v>
      </c>
      <c r="H211" s="88">
        <f t="shared" si="95"/>
        <v>27</v>
      </c>
      <c r="I211" s="85">
        <f t="shared" si="96"/>
        <v>55.58</v>
      </c>
    </row>
    <row r="212" spans="1:9">
      <c r="A212" s="83" t="s">
        <v>105</v>
      </c>
      <c r="B212" s="84">
        <v>107.9</v>
      </c>
      <c r="C212" s="85">
        <f t="shared" si="93"/>
        <v>651.75</v>
      </c>
      <c r="D212" s="85">
        <v>651.75</v>
      </c>
      <c r="E212" s="86">
        <v>135.88</v>
      </c>
      <c r="F212" s="87">
        <v>1257</v>
      </c>
      <c r="G212" s="84">
        <f t="shared" si="94"/>
        <v>271.56</v>
      </c>
      <c r="H212" s="88">
        <f t="shared" si="95"/>
        <v>259.12</v>
      </c>
      <c r="I212" s="85">
        <f t="shared" si="96"/>
        <v>530.67999999999995</v>
      </c>
    </row>
    <row r="213" spans="1:9">
      <c r="A213" s="83" t="s">
        <v>106</v>
      </c>
      <c r="B213" s="84">
        <v>49.5</v>
      </c>
      <c r="C213" s="85">
        <f t="shared" si="93"/>
        <v>299</v>
      </c>
      <c r="D213" s="85">
        <v>299</v>
      </c>
      <c r="E213" s="86">
        <v>67.989999999999995</v>
      </c>
      <c r="F213" s="87">
        <v>737</v>
      </c>
      <c r="G213" s="84">
        <f t="shared" si="94"/>
        <v>135.88</v>
      </c>
      <c r="H213" s="88">
        <f t="shared" si="95"/>
        <v>151.93</v>
      </c>
      <c r="I213" s="85">
        <f t="shared" si="96"/>
        <v>287.81</v>
      </c>
    </row>
  </sheetData>
  <mergeCells count="5">
    <mergeCell ref="A2:I2"/>
    <mergeCell ref="B5:D5"/>
    <mergeCell ref="E5:I5"/>
    <mergeCell ref="A5:A6"/>
    <mergeCell ref="A3:I4"/>
  </mergeCells>
  <phoneticPr fontId="3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showZeros="0" topLeftCell="A4" zoomScale="160" zoomScaleNormal="160" workbookViewId="0">
      <selection activeCell="A16" sqref="A16"/>
    </sheetView>
  </sheetViews>
  <sheetFormatPr defaultColWidth="6.125" defaultRowHeight="11.25"/>
  <cols>
    <col min="1" max="1" width="15.5" style="54" customWidth="1"/>
    <col min="2" max="2" width="15.75" style="54" customWidth="1"/>
    <col min="3" max="3" width="9.5" style="54" customWidth="1"/>
    <col min="4" max="4" width="9.375" style="54" customWidth="1"/>
    <col min="5" max="5" width="10.625" style="55" customWidth="1"/>
    <col min="6" max="6" width="8.625" style="55" customWidth="1"/>
    <col min="7" max="7" width="6.125" style="55" customWidth="1"/>
    <col min="8" max="16384" width="6.125" style="55"/>
  </cols>
  <sheetData>
    <row r="1" spans="1:10" s="49" customFormat="1" ht="9" customHeight="1">
      <c r="A1" s="56"/>
      <c r="B1" s="57"/>
      <c r="C1" s="57"/>
      <c r="D1" s="57"/>
    </row>
    <row r="2" spans="1:10" ht="40.15" customHeight="1">
      <c r="A2" s="122" t="s">
        <v>231</v>
      </c>
      <c r="B2" s="122"/>
      <c r="C2" s="122"/>
      <c r="D2" s="122"/>
      <c r="E2" s="122"/>
      <c r="F2" s="122"/>
      <c r="G2" s="58"/>
      <c r="H2" s="58"/>
      <c r="I2" s="58"/>
      <c r="J2" s="58"/>
    </row>
    <row r="3" spans="1:10" ht="12">
      <c r="A3" s="123" t="s">
        <v>109</v>
      </c>
      <c r="B3" s="123"/>
      <c r="C3" s="123"/>
      <c r="D3" s="123"/>
      <c r="E3" s="123"/>
    </row>
    <row r="4" spans="1:10" s="50" customFormat="1" ht="91.15" customHeight="1">
      <c r="A4" s="38" t="s">
        <v>232</v>
      </c>
      <c r="B4" s="59" t="s">
        <v>233</v>
      </c>
      <c r="C4" s="59" t="s">
        <v>234</v>
      </c>
      <c r="D4" s="59" t="s">
        <v>235</v>
      </c>
      <c r="E4" s="60" t="s">
        <v>7</v>
      </c>
      <c r="F4" s="60" t="s">
        <v>236</v>
      </c>
      <c r="G4" s="58"/>
      <c r="H4" s="58"/>
      <c r="I4" s="58"/>
      <c r="J4" s="58"/>
    </row>
    <row r="5" spans="1:10" s="51" customFormat="1" ht="13.5" customHeight="1">
      <c r="A5" s="41" t="s">
        <v>7</v>
      </c>
      <c r="B5" s="61">
        <f>SUM(B6+B25)</f>
        <v>10644</v>
      </c>
      <c r="C5" s="61">
        <f>SUM(C6+C25)</f>
        <v>162</v>
      </c>
      <c r="D5" s="61">
        <f>SUM(D6+D25)</f>
        <v>1546</v>
      </c>
      <c r="E5" s="61">
        <f>SUM(E6+E25)</f>
        <v>12352</v>
      </c>
      <c r="F5" s="62"/>
      <c r="G5" s="58"/>
      <c r="H5" s="58"/>
      <c r="I5" s="58"/>
      <c r="J5" s="58"/>
    </row>
    <row r="6" spans="1:10" s="51" customFormat="1" ht="13.5" customHeight="1">
      <c r="A6" s="41" t="s">
        <v>237</v>
      </c>
      <c r="B6" s="61">
        <f>SUM(B7:B24)</f>
        <v>10644</v>
      </c>
      <c r="C6" s="61">
        <f>SUM(C7:C24)</f>
        <v>152</v>
      </c>
      <c r="D6" s="61">
        <f>SUM(D7:D24)</f>
        <v>1546</v>
      </c>
      <c r="E6" s="61">
        <f>SUM(E7:E24)</f>
        <v>12342</v>
      </c>
      <c r="F6" s="62"/>
      <c r="G6" s="58"/>
      <c r="H6" s="58"/>
      <c r="I6" s="58"/>
      <c r="J6" s="58"/>
    </row>
    <row r="7" spans="1:10" s="52" customFormat="1" ht="27" customHeight="1">
      <c r="A7" s="63" t="s">
        <v>238</v>
      </c>
      <c r="B7" s="64">
        <v>135</v>
      </c>
      <c r="C7" s="64">
        <v>0</v>
      </c>
      <c r="D7" s="63"/>
      <c r="E7" s="65">
        <v>135</v>
      </c>
      <c r="F7" s="66"/>
      <c r="G7" s="58"/>
      <c r="H7" s="58"/>
      <c r="I7" s="58"/>
      <c r="J7" s="58"/>
    </row>
    <row r="8" spans="1:10" s="52" customFormat="1" ht="13.5" customHeight="1">
      <c r="A8" s="67" t="s">
        <v>239</v>
      </c>
      <c r="B8" s="64">
        <v>60</v>
      </c>
      <c r="C8" s="64">
        <v>0</v>
      </c>
      <c r="D8" s="67"/>
      <c r="E8" s="65">
        <v>60</v>
      </c>
      <c r="F8" s="66"/>
      <c r="G8" s="58"/>
      <c r="H8" s="58"/>
      <c r="I8" s="58"/>
      <c r="J8" s="58"/>
    </row>
    <row r="9" spans="1:10" s="52" customFormat="1" ht="13.5" customHeight="1">
      <c r="A9" s="63" t="s">
        <v>240</v>
      </c>
      <c r="B9" s="64">
        <v>1737</v>
      </c>
      <c r="C9" s="64">
        <v>12</v>
      </c>
      <c r="D9" s="63"/>
      <c r="E9" s="65">
        <v>1749</v>
      </c>
      <c r="F9" s="66"/>
      <c r="G9" s="58"/>
      <c r="H9" s="58"/>
      <c r="I9" s="58"/>
      <c r="J9" s="58"/>
    </row>
    <row r="10" spans="1:10" s="52" customFormat="1" ht="13.5" customHeight="1">
      <c r="A10" s="63" t="s">
        <v>241</v>
      </c>
      <c r="B10" s="64">
        <v>567</v>
      </c>
      <c r="C10" s="64">
        <v>0</v>
      </c>
      <c r="D10" s="63"/>
      <c r="E10" s="65">
        <v>567</v>
      </c>
      <c r="F10" s="66"/>
      <c r="G10" s="58"/>
      <c r="H10" s="58"/>
      <c r="I10" s="58"/>
      <c r="J10" s="58"/>
    </row>
    <row r="11" spans="1:10" s="52" customFormat="1" ht="13.5" customHeight="1">
      <c r="A11" s="63" t="s">
        <v>242</v>
      </c>
      <c r="B11" s="64">
        <v>1290</v>
      </c>
      <c r="C11" s="64">
        <v>12</v>
      </c>
      <c r="D11" s="63"/>
      <c r="E11" s="65">
        <v>1302</v>
      </c>
      <c r="F11" s="66"/>
      <c r="G11" s="58"/>
      <c r="H11" s="58"/>
      <c r="I11" s="58"/>
      <c r="J11" s="58"/>
    </row>
    <row r="12" spans="1:10" s="52" customFormat="1" ht="13.5" customHeight="1">
      <c r="A12" s="63" t="s">
        <v>243</v>
      </c>
      <c r="B12" s="64">
        <v>1089</v>
      </c>
      <c r="C12" s="64">
        <v>6</v>
      </c>
      <c r="D12" s="63"/>
      <c r="E12" s="65">
        <v>1095</v>
      </c>
      <c r="F12" s="66"/>
      <c r="G12" s="58"/>
      <c r="H12" s="58"/>
      <c r="I12" s="58"/>
      <c r="J12" s="58"/>
    </row>
    <row r="13" spans="1:10" s="52" customFormat="1" ht="13.5" customHeight="1">
      <c r="A13" s="68" t="s">
        <v>244</v>
      </c>
      <c r="B13" s="64">
        <v>657</v>
      </c>
      <c r="C13" s="64">
        <v>12</v>
      </c>
      <c r="D13" s="63"/>
      <c r="E13" s="65">
        <v>669</v>
      </c>
      <c r="F13" s="66"/>
      <c r="G13" s="58"/>
      <c r="H13" s="58"/>
      <c r="I13" s="58"/>
      <c r="J13" s="58"/>
    </row>
    <row r="14" spans="1:10" s="52" customFormat="1" ht="13.5" customHeight="1">
      <c r="A14" s="63" t="s">
        <v>245</v>
      </c>
      <c r="B14" s="64">
        <v>540</v>
      </c>
      <c r="C14" s="64">
        <v>0</v>
      </c>
      <c r="D14" s="63"/>
      <c r="E14" s="65">
        <v>540</v>
      </c>
      <c r="F14" s="66"/>
      <c r="G14" s="58"/>
      <c r="H14" s="58"/>
      <c r="I14" s="58"/>
      <c r="J14" s="58"/>
    </row>
    <row r="15" spans="1:10" s="52" customFormat="1" ht="13.5" customHeight="1">
      <c r="A15" s="63" t="s">
        <v>246</v>
      </c>
      <c r="B15" s="64">
        <v>135</v>
      </c>
      <c r="C15" s="64">
        <v>30</v>
      </c>
      <c r="D15" s="63"/>
      <c r="E15" s="65">
        <v>165</v>
      </c>
      <c r="F15" s="66"/>
      <c r="G15" s="58"/>
      <c r="H15" s="58"/>
      <c r="I15" s="58"/>
      <c r="J15" s="58"/>
    </row>
    <row r="16" spans="1:10" s="52" customFormat="1" ht="13.5" customHeight="1">
      <c r="A16" s="63" t="s">
        <v>247</v>
      </c>
      <c r="B16" s="64">
        <v>0</v>
      </c>
      <c r="C16" s="64">
        <v>0</v>
      </c>
      <c r="D16" s="63">
        <v>279.2</v>
      </c>
      <c r="E16" s="65">
        <v>279.2</v>
      </c>
      <c r="F16" s="66"/>
      <c r="G16" s="58"/>
      <c r="H16" s="58"/>
      <c r="I16" s="58"/>
      <c r="J16" s="58"/>
    </row>
    <row r="17" spans="1:10" s="52" customFormat="1" ht="13.5" customHeight="1">
      <c r="A17" s="63" t="s">
        <v>248</v>
      </c>
      <c r="B17" s="64">
        <v>0</v>
      </c>
      <c r="C17" s="64">
        <v>0</v>
      </c>
      <c r="D17" s="63">
        <v>558</v>
      </c>
      <c r="E17" s="65">
        <v>558</v>
      </c>
      <c r="F17" s="66"/>
      <c r="G17" s="58"/>
      <c r="H17" s="58"/>
      <c r="I17" s="58"/>
      <c r="J17" s="58"/>
    </row>
    <row r="18" spans="1:10" s="52" customFormat="1" ht="13.5" customHeight="1">
      <c r="A18" s="63" t="s">
        <v>249</v>
      </c>
      <c r="B18" s="64"/>
      <c r="C18" s="64"/>
      <c r="D18" s="63">
        <v>278.39999999999998</v>
      </c>
      <c r="E18" s="65">
        <v>278.39999999999998</v>
      </c>
      <c r="F18" s="66"/>
      <c r="G18" s="58"/>
      <c r="H18" s="58"/>
      <c r="I18" s="58"/>
      <c r="J18" s="58"/>
    </row>
    <row r="19" spans="1:10" s="52" customFormat="1" ht="13.5" customHeight="1">
      <c r="A19" s="63" t="s">
        <v>250</v>
      </c>
      <c r="B19" s="64"/>
      <c r="C19" s="64"/>
      <c r="D19" s="63">
        <v>430.4</v>
      </c>
      <c r="E19" s="65">
        <v>430.4</v>
      </c>
      <c r="F19" s="66"/>
      <c r="G19" s="58"/>
      <c r="H19" s="58"/>
      <c r="I19" s="58"/>
      <c r="J19" s="58"/>
    </row>
    <row r="20" spans="1:10" s="52" customFormat="1" ht="13.5" customHeight="1">
      <c r="A20" s="63" t="s">
        <v>251</v>
      </c>
      <c r="B20" s="64">
        <v>2007</v>
      </c>
      <c r="C20" s="64">
        <v>14</v>
      </c>
      <c r="D20" s="63"/>
      <c r="E20" s="65">
        <v>2021</v>
      </c>
      <c r="F20" s="66"/>
      <c r="G20" s="58"/>
      <c r="H20" s="58"/>
      <c r="I20" s="58"/>
      <c r="J20" s="58"/>
    </row>
    <row r="21" spans="1:10" s="52" customFormat="1" ht="13.5" customHeight="1">
      <c r="A21" s="63" t="s">
        <v>252</v>
      </c>
      <c r="B21" s="64">
        <v>684</v>
      </c>
      <c r="C21" s="64">
        <v>0</v>
      </c>
      <c r="D21" s="63"/>
      <c r="E21" s="65">
        <v>684</v>
      </c>
      <c r="F21" s="66"/>
      <c r="G21" s="58"/>
      <c r="H21" s="58"/>
      <c r="I21" s="58"/>
      <c r="J21" s="58"/>
    </row>
    <row r="22" spans="1:10" s="52" customFormat="1" ht="13.5" customHeight="1">
      <c r="A22" s="63" t="s">
        <v>253</v>
      </c>
      <c r="B22" s="64">
        <v>507</v>
      </c>
      <c r="C22" s="64">
        <v>0</v>
      </c>
      <c r="D22" s="63"/>
      <c r="E22" s="65">
        <v>507</v>
      </c>
      <c r="F22" s="66"/>
      <c r="G22" s="58"/>
      <c r="H22" s="58"/>
      <c r="I22" s="58"/>
      <c r="J22" s="58"/>
    </row>
    <row r="23" spans="1:10" s="52" customFormat="1" ht="13.5" customHeight="1">
      <c r="A23" s="63" t="s">
        <v>254</v>
      </c>
      <c r="B23" s="64">
        <v>582</v>
      </c>
      <c r="C23" s="64">
        <v>60</v>
      </c>
      <c r="D23" s="63"/>
      <c r="E23" s="65">
        <v>642</v>
      </c>
      <c r="F23" s="66"/>
      <c r="G23" s="58"/>
      <c r="H23" s="58"/>
      <c r="I23" s="58"/>
      <c r="J23" s="58"/>
    </row>
    <row r="24" spans="1:10" s="52" customFormat="1" ht="13.5" customHeight="1">
      <c r="A24" s="63" t="s">
        <v>255</v>
      </c>
      <c r="B24" s="64">
        <v>654</v>
      </c>
      <c r="C24" s="64">
        <v>6</v>
      </c>
      <c r="D24" s="63"/>
      <c r="E24" s="65">
        <v>660</v>
      </c>
      <c r="F24" s="66"/>
      <c r="G24" s="58"/>
      <c r="H24" s="58"/>
      <c r="I24" s="58"/>
      <c r="J24" s="58"/>
    </row>
    <row r="25" spans="1:10" s="53" customFormat="1" ht="13.5" customHeight="1">
      <c r="A25" s="63" t="s">
        <v>256</v>
      </c>
      <c r="B25" s="64"/>
      <c r="C25" s="64">
        <v>10</v>
      </c>
      <c r="D25" s="63"/>
      <c r="E25" s="65">
        <v>10</v>
      </c>
      <c r="F25" s="69"/>
      <c r="G25" s="58"/>
      <c r="H25" s="58"/>
      <c r="I25" s="58"/>
      <c r="J25" s="58"/>
    </row>
    <row r="26" spans="1:10" s="52" customFormat="1" ht="13.5" customHeight="1">
      <c r="A26" s="70" t="s">
        <v>12</v>
      </c>
      <c r="B26" s="64">
        <v>16377</v>
      </c>
      <c r="C26" s="64">
        <v>358</v>
      </c>
      <c r="D26" s="70"/>
      <c r="E26" s="65">
        <v>16735</v>
      </c>
      <c r="F26" s="66"/>
      <c r="G26" s="58"/>
      <c r="H26" s="58"/>
      <c r="I26" s="58"/>
      <c r="J26" s="58"/>
    </row>
    <row r="27" spans="1:10" s="52" customFormat="1" ht="13.5" customHeight="1">
      <c r="A27" s="71" t="s">
        <v>257</v>
      </c>
      <c r="B27" s="64">
        <v>4530</v>
      </c>
      <c r="C27" s="64">
        <v>48</v>
      </c>
      <c r="D27" s="71"/>
      <c r="E27" s="65">
        <v>4578</v>
      </c>
      <c r="F27" s="66"/>
      <c r="G27" s="58"/>
      <c r="H27" s="58"/>
      <c r="I27" s="58"/>
      <c r="J27" s="58"/>
    </row>
    <row r="28" spans="1:10" s="52" customFormat="1" ht="13.5" customHeight="1">
      <c r="A28" s="71" t="s">
        <v>258</v>
      </c>
      <c r="B28" s="64">
        <v>627</v>
      </c>
      <c r="C28" s="64">
        <v>10</v>
      </c>
      <c r="D28" s="71"/>
      <c r="E28" s="65">
        <v>637</v>
      </c>
      <c r="F28" s="66"/>
      <c r="G28" s="58"/>
      <c r="H28" s="58"/>
      <c r="I28" s="58"/>
      <c r="J28" s="58"/>
    </row>
    <row r="29" spans="1:10" s="52" customFormat="1" ht="13.5" customHeight="1">
      <c r="A29" s="71" t="s">
        <v>259</v>
      </c>
      <c r="B29" s="64">
        <v>2106</v>
      </c>
      <c r="C29" s="64">
        <v>50</v>
      </c>
      <c r="D29" s="71"/>
      <c r="E29" s="65">
        <v>2156</v>
      </c>
      <c r="F29" s="66"/>
      <c r="G29" s="58"/>
      <c r="H29" s="58"/>
      <c r="I29" s="58"/>
      <c r="J29" s="58"/>
    </row>
    <row r="30" spans="1:10" s="52" customFormat="1" ht="13.5" customHeight="1">
      <c r="A30" s="71" t="s">
        <v>260</v>
      </c>
      <c r="B30" s="64">
        <v>1455</v>
      </c>
      <c r="C30" s="64">
        <v>44</v>
      </c>
      <c r="D30" s="71"/>
      <c r="E30" s="65">
        <v>1499</v>
      </c>
      <c r="F30" s="66"/>
      <c r="G30" s="58"/>
      <c r="H30" s="58"/>
      <c r="I30" s="58"/>
      <c r="J30" s="58"/>
    </row>
    <row r="31" spans="1:10" s="52" customFormat="1" ht="13.5" customHeight="1">
      <c r="A31" s="71" t="s">
        <v>261</v>
      </c>
      <c r="B31" s="64">
        <v>825</v>
      </c>
      <c r="C31" s="64">
        <v>0</v>
      </c>
      <c r="D31" s="71"/>
      <c r="E31" s="65">
        <v>825</v>
      </c>
      <c r="F31" s="66"/>
      <c r="G31" s="58"/>
      <c r="H31" s="58"/>
      <c r="I31" s="58"/>
      <c r="J31" s="58"/>
    </row>
    <row r="32" spans="1:10" s="52" customFormat="1" ht="13.5" customHeight="1">
      <c r="A32" s="71" t="s">
        <v>262</v>
      </c>
      <c r="B32" s="64">
        <v>387</v>
      </c>
      <c r="C32" s="64">
        <v>0</v>
      </c>
      <c r="D32" s="71"/>
      <c r="E32" s="65">
        <v>387</v>
      </c>
      <c r="F32" s="66"/>
      <c r="G32" s="58"/>
      <c r="H32" s="58"/>
      <c r="I32" s="58"/>
      <c r="J32" s="58"/>
    </row>
    <row r="33" spans="1:10" s="52" customFormat="1" ht="13.5" customHeight="1">
      <c r="A33" s="71" t="s">
        <v>263</v>
      </c>
      <c r="B33" s="64">
        <v>900</v>
      </c>
      <c r="C33" s="64">
        <v>60</v>
      </c>
      <c r="D33" s="71"/>
      <c r="E33" s="65">
        <v>960</v>
      </c>
      <c r="F33" s="66"/>
      <c r="G33" s="58"/>
      <c r="H33" s="58"/>
      <c r="I33" s="58"/>
      <c r="J33" s="58"/>
    </row>
    <row r="34" spans="1:10" s="52" customFormat="1" ht="13.5" customHeight="1">
      <c r="A34" s="71" t="s">
        <v>264</v>
      </c>
      <c r="B34" s="64">
        <v>867</v>
      </c>
      <c r="C34" s="64">
        <v>16</v>
      </c>
      <c r="D34" s="71"/>
      <c r="E34" s="65">
        <v>883</v>
      </c>
      <c r="F34" s="66"/>
      <c r="G34" s="58"/>
      <c r="H34" s="58"/>
      <c r="I34" s="58"/>
      <c r="J34" s="58"/>
    </row>
    <row r="35" spans="1:10" s="52" customFormat="1" ht="13.5" customHeight="1">
      <c r="A35" s="71" t="s">
        <v>265</v>
      </c>
      <c r="B35" s="64">
        <v>873</v>
      </c>
      <c r="C35" s="64">
        <v>36</v>
      </c>
      <c r="D35" s="71"/>
      <c r="E35" s="65">
        <v>909</v>
      </c>
      <c r="F35" s="66"/>
      <c r="G35" s="58"/>
      <c r="H35" s="58"/>
      <c r="I35" s="58"/>
      <c r="J35" s="58"/>
    </row>
    <row r="36" spans="1:10" s="52" customFormat="1" ht="13.5" customHeight="1">
      <c r="A36" s="71" t="s">
        <v>266</v>
      </c>
      <c r="B36" s="64">
        <v>636</v>
      </c>
      <c r="C36" s="64">
        <v>16</v>
      </c>
      <c r="D36" s="71"/>
      <c r="E36" s="65">
        <v>652</v>
      </c>
      <c r="F36" s="66"/>
      <c r="G36" s="58"/>
      <c r="H36" s="58"/>
      <c r="I36" s="58"/>
      <c r="J36" s="58"/>
    </row>
    <row r="37" spans="1:10" s="52" customFormat="1" ht="13.5" customHeight="1">
      <c r="A37" s="71" t="s">
        <v>267</v>
      </c>
      <c r="B37" s="64">
        <v>429</v>
      </c>
      <c r="C37" s="64">
        <v>12</v>
      </c>
      <c r="D37" s="71"/>
      <c r="E37" s="65">
        <v>441</v>
      </c>
      <c r="F37" s="66"/>
      <c r="G37" s="58"/>
      <c r="H37" s="58"/>
      <c r="I37" s="58"/>
      <c r="J37" s="58"/>
    </row>
    <row r="38" spans="1:10" s="52" customFormat="1" ht="13.5" customHeight="1">
      <c r="A38" s="71" t="s">
        <v>268</v>
      </c>
      <c r="B38" s="64">
        <v>933</v>
      </c>
      <c r="C38" s="64">
        <v>36</v>
      </c>
      <c r="D38" s="71"/>
      <c r="E38" s="65">
        <v>969</v>
      </c>
      <c r="F38" s="66"/>
      <c r="G38" s="58"/>
      <c r="H38" s="58"/>
      <c r="I38" s="58"/>
      <c r="J38" s="58"/>
    </row>
    <row r="39" spans="1:10" s="52" customFormat="1" ht="13.5" customHeight="1">
      <c r="A39" s="71" t="s">
        <v>269</v>
      </c>
      <c r="B39" s="64">
        <v>393</v>
      </c>
      <c r="C39" s="64">
        <v>0</v>
      </c>
      <c r="D39" s="71"/>
      <c r="E39" s="65">
        <v>393</v>
      </c>
      <c r="F39" s="66"/>
      <c r="G39" s="58"/>
      <c r="H39" s="58"/>
      <c r="I39" s="58"/>
      <c r="J39" s="58"/>
    </row>
    <row r="40" spans="1:10" s="52" customFormat="1" ht="13.5" customHeight="1">
      <c r="A40" s="71" t="s">
        <v>270</v>
      </c>
      <c r="B40" s="64">
        <v>510</v>
      </c>
      <c r="C40" s="64">
        <v>8</v>
      </c>
      <c r="D40" s="71"/>
      <c r="E40" s="65">
        <v>518</v>
      </c>
      <c r="F40" s="66"/>
      <c r="G40" s="58"/>
      <c r="H40" s="58"/>
      <c r="I40" s="58"/>
      <c r="J40" s="58"/>
    </row>
    <row r="41" spans="1:10" s="52" customFormat="1" ht="13.5" customHeight="1">
      <c r="A41" s="71" t="s">
        <v>271</v>
      </c>
      <c r="B41" s="64">
        <v>231</v>
      </c>
      <c r="C41" s="64">
        <v>0</v>
      </c>
      <c r="D41" s="71"/>
      <c r="E41" s="65">
        <v>231</v>
      </c>
      <c r="F41" s="66"/>
      <c r="G41" s="58"/>
      <c r="H41" s="58"/>
      <c r="I41" s="58"/>
      <c r="J41" s="58"/>
    </row>
    <row r="42" spans="1:10" s="52" customFormat="1" ht="13.5" customHeight="1">
      <c r="A42" s="71" t="s">
        <v>272</v>
      </c>
      <c r="B42" s="64">
        <v>282</v>
      </c>
      <c r="C42" s="64">
        <v>14</v>
      </c>
      <c r="D42" s="71"/>
      <c r="E42" s="65">
        <v>296</v>
      </c>
      <c r="F42" s="66"/>
      <c r="G42" s="58"/>
      <c r="H42" s="58"/>
      <c r="I42" s="58"/>
      <c r="J42" s="58"/>
    </row>
    <row r="43" spans="1:10" s="52" customFormat="1" ht="13.5" customHeight="1">
      <c r="A43" s="71" t="s">
        <v>273</v>
      </c>
      <c r="B43" s="64">
        <v>0</v>
      </c>
      <c r="C43" s="64">
        <v>4</v>
      </c>
      <c r="D43" s="71"/>
      <c r="E43" s="65">
        <v>4</v>
      </c>
      <c r="F43" s="66"/>
      <c r="G43" s="58"/>
      <c r="H43" s="58"/>
      <c r="I43" s="58"/>
      <c r="J43" s="58"/>
    </row>
    <row r="44" spans="1:10" s="52" customFormat="1" ht="13.5" customHeight="1">
      <c r="A44" s="71" t="s">
        <v>274</v>
      </c>
      <c r="B44" s="64">
        <v>123</v>
      </c>
      <c r="C44" s="64">
        <v>4</v>
      </c>
      <c r="D44" s="71"/>
      <c r="E44" s="65">
        <v>127</v>
      </c>
      <c r="F44" s="66"/>
      <c r="G44" s="58"/>
      <c r="H44" s="58"/>
      <c r="I44" s="58"/>
      <c r="J44" s="58"/>
    </row>
    <row r="45" spans="1:10" s="52" customFormat="1" ht="13.5" customHeight="1">
      <c r="A45" s="71" t="s">
        <v>275</v>
      </c>
      <c r="B45" s="64">
        <v>270</v>
      </c>
      <c r="C45" s="64">
        <v>0</v>
      </c>
      <c r="D45" s="71"/>
      <c r="E45" s="65">
        <v>270</v>
      </c>
      <c r="F45" s="66"/>
      <c r="G45" s="58"/>
      <c r="H45" s="58"/>
      <c r="I45" s="58"/>
      <c r="J45" s="58"/>
    </row>
    <row r="46" spans="1:10" s="52" customFormat="1" ht="13.5" customHeight="1">
      <c r="A46" s="43"/>
      <c r="B46" s="44"/>
      <c r="C46" s="44"/>
      <c r="D46" s="44"/>
      <c r="E46" s="44"/>
      <c r="F46" s="66"/>
      <c r="G46" s="58"/>
      <c r="H46" s="58"/>
      <c r="I46" s="58"/>
      <c r="J46" s="58"/>
    </row>
    <row r="47" spans="1:10" ht="14.25">
      <c r="H47" s="58"/>
      <c r="I47" s="58"/>
      <c r="J47" s="58"/>
    </row>
    <row r="48" spans="1:10" ht="14.25">
      <c r="H48" s="58"/>
      <c r="I48" s="58"/>
      <c r="J48" s="58"/>
    </row>
    <row r="49" spans="8:10" ht="14.25">
      <c r="H49" s="58"/>
      <c r="I49" s="58"/>
      <c r="J49" s="58"/>
    </row>
    <row r="50" spans="8:10" ht="14.25">
      <c r="H50" s="58"/>
      <c r="I50" s="58"/>
      <c r="J50" s="58"/>
    </row>
    <row r="51" spans="8:10" ht="14.25">
      <c r="H51" s="58"/>
      <c r="I51" s="58"/>
      <c r="J51" s="58"/>
    </row>
    <row r="52" spans="8:10" ht="14.25">
      <c r="H52" s="58"/>
      <c r="I52" s="58"/>
      <c r="J52" s="58"/>
    </row>
    <row r="53" spans="8:10" ht="14.25">
      <c r="H53" s="58"/>
      <c r="I53" s="58"/>
      <c r="J53" s="58"/>
    </row>
    <row r="54" spans="8:10" ht="14.25">
      <c r="H54" s="58"/>
      <c r="I54" s="58"/>
      <c r="J54" s="58"/>
    </row>
    <row r="55" spans="8:10" ht="14.25">
      <c r="H55" s="58"/>
      <c r="I55" s="58"/>
      <c r="J55" s="58"/>
    </row>
    <row r="56" spans="8:10" ht="14.25">
      <c r="H56" s="58"/>
      <c r="I56" s="58"/>
      <c r="J56" s="58"/>
    </row>
    <row r="57" spans="8:10" ht="14.25">
      <c r="H57" s="58"/>
      <c r="I57" s="58"/>
      <c r="J57" s="58"/>
    </row>
    <row r="58" spans="8:10" ht="14.25">
      <c r="H58" s="58"/>
      <c r="I58" s="58"/>
      <c r="J58" s="58"/>
    </row>
    <row r="59" spans="8:10" ht="14.25">
      <c r="H59" s="58"/>
      <c r="I59" s="58"/>
      <c r="J59" s="58"/>
    </row>
    <row r="60" spans="8:10" ht="14.25">
      <c r="H60" s="58"/>
      <c r="I60" s="58"/>
      <c r="J60" s="58"/>
    </row>
    <row r="61" spans="8:10" ht="14.25">
      <c r="H61" s="58"/>
      <c r="I61" s="58"/>
      <c r="J61" s="58"/>
    </row>
    <row r="62" spans="8:10" ht="14.25">
      <c r="H62" s="58"/>
      <c r="I62" s="58"/>
      <c r="J62" s="58"/>
    </row>
    <row r="63" spans="8:10" ht="14.25">
      <c r="H63" s="58"/>
      <c r="I63" s="58"/>
      <c r="J63" s="58"/>
    </row>
    <row r="64" spans="8:10" ht="14.25">
      <c r="H64" s="58"/>
      <c r="I64" s="58"/>
      <c r="J64" s="58"/>
    </row>
    <row r="65" spans="8:10" ht="14.25">
      <c r="H65" s="58"/>
      <c r="I65" s="58"/>
      <c r="J65" s="58"/>
    </row>
    <row r="66" spans="8:10" ht="14.25">
      <c r="H66" s="58"/>
      <c r="I66" s="58"/>
      <c r="J66" s="58"/>
    </row>
    <row r="67" spans="8:10" ht="14.25">
      <c r="H67" s="58"/>
      <c r="I67" s="58"/>
      <c r="J67" s="58"/>
    </row>
    <row r="68" spans="8:10" ht="14.25">
      <c r="H68" s="58"/>
      <c r="I68" s="58"/>
      <c r="J68" s="58"/>
    </row>
    <row r="69" spans="8:10" ht="14.25">
      <c r="H69" s="58"/>
      <c r="I69" s="58"/>
      <c r="J69" s="58"/>
    </row>
    <row r="70" spans="8:10" ht="14.25">
      <c r="H70" s="58"/>
      <c r="I70" s="58"/>
      <c r="J70" s="58"/>
    </row>
    <row r="71" spans="8:10" ht="14.25">
      <c r="H71" s="58"/>
      <c r="I71" s="58"/>
      <c r="J71" s="58"/>
    </row>
    <row r="72" spans="8:10" ht="14.25">
      <c r="H72" s="58"/>
      <c r="I72" s="58"/>
      <c r="J72" s="58"/>
    </row>
    <row r="73" spans="8:10" ht="14.25">
      <c r="H73" s="58"/>
      <c r="I73" s="58"/>
      <c r="J73" s="58"/>
    </row>
    <row r="74" spans="8:10" ht="14.25">
      <c r="H74" s="58"/>
      <c r="I74" s="58"/>
      <c r="J74" s="58"/>
    </row>
    <row r="75" spans="8:10" ht="14.25">
      <c r="H75" s="58"/>
      <c r="I75" s="58"/>
      <c r="J75" s="58"/>
    </row>
    <row r="76" spans="8:10" ht="14.25">
      <c r="H76" s="58"/>
      <c r="I76" s="58"/>
      <c r="J76" s="58"/>
    </row>
    <row r="77" spans="8:10" ht="14.25">
      <c r="H77" s="58"/>
      <c r="I77" s="58"/>
      <c r="J77" s="58"/>
    </row>
    <row r="78" spans="8:10" ht="14.25">
      <c r="H78" s="58"/>
      <c r="I78" s="58"/>
      <c r="J78" s="58"/>
    </row>
    <row r="79" spans="8:10" ht="14.25">
      <c r="H79" s="58"/>
      <c r="I79" s="58"/>
      <c r="J79" s="58"/>
    </row>
    <row r="80" spans="8:10" ht="14.25">
      <c r="H80" s="58"/>
      <c r="I80" s="58"/>
      <c r="J80" s="58"/>
    </row>
    <row r="81" spans="8:10" ht="14.25">
      <c r="H81" s="58"/>
      <c r="I81" s="58"/>
      <c r="J81" s="58"/>
    </row>
    <row r="82" spans="8:10" ht="14.25">
      <c r="H82" s="58"/>
      <c r="I82" s="58"/>
      <c r="J82" s="58"/>
    </row>
    <row r="83" spans="8:10" ht="14.25">
      <c r="H83" s="58"/>
      <c r="I83" s="58"/>
      <c r="J83" s="58"/>
    </row>
    <row r="84" spans="8:10" ht="14.25">
      <c r="H84" s="58"/>
      <c r="I84" s="58"/>
      <c r="J84" s="58"/>
    </row>
    <row r="85" spans="8:10" ht="14.25">
      <c r="H85" s="58"/>
      <c r="I85" s="58"/>
      <c r="J85" s="58"/>
    </row>
    <row r="86" spans="8:10" ht="14.25">
      <c r="H86" s="58"/>
      <c r="I86" s="58"/>
      <c r="J86" s="58"/>
    </row>
    <row r="87" spans="8:10" ht="14.25">
      <c r="H87" s="58"/>
      <c r="I87" s="58"/>
      <c r="J87" s="58"/>
    </row>
    <row r="88" spans="8:10" ht="14.25">
      <c r="H88" s="58"/>
      <c r="I88" s="58"/>
      <c r="J88" s="58"/>
    </row>
    <row r="89" spans="8:10" ht="14.25">
      <c r="H89" s="58"/>
      <c r="I89" s="58"/>
      <c r="J89" s="58"/>
    </row>
    <row r="90" spans="8:10" ht="14.25">
      <c r="H90" s="58"/>
      <c r="I90" s="58"/>
      <c r="J90" s="58"/>
    </row>
    <row r="91" spans="8:10" ht="14.25">
      <c r="H91" s="58"/>
      <c r="I91" s="58"/>
      <c r="J91" s="58"/>
    </row>
    <row r="92" spans="8:10" ht="14.25">
      <c r="H92" s="58"/>
      <c r="I92" s="58"/>
      <c r="J92" s="58"/>
    </row>
    <row r="93" spans="8:10" ht="14.25">
      <c r="H93" s="58"/>
      <c r="I93" s="58"/>
      <c r="J93" s="58"/>
    </row>
    <row r="94" spans="8:10" ht="14.25">
      <c r="H94" s="58"/>
      <c r="I94" s="58"/>
      <c r="J94" s="58"/>
    </row>
    <row r="95" spans="8:10" ht="14.25">
      <c r="H95" s="58"/>
      <c r="I95" s="58"/>
      <c r="J95" s="58"/>
    </row>
    <row r="96" spans="8:10" ht="14.25">
      <c r="H96" s="58"/>
      <c r="I96" s="58"/>
      <c r="J96" s="58"/>
    </row>
    <row r="97" spans="8:10" ht="14.25">
      <c r="H97" s="58"/>
      <c r="I97" s="58"/>
      <c r="J97" s="58"/>
    </row>
    <row r="98" spans="8:10" ht="14.25">
      <c r="H98" s="58"/>
      <c r="I98" s="58"/>
      <c r="J98" s="58"/>
    </row>
    <row r="99" spans="8:10" ht="14.25">
      <c r="H99" s="58"/>
      <c r="I99" s="58"/>
      <c r="J99" s="58"/>
    </row>
    <row r="100" spans="8:10" ht="14.25">
      <c r="H100" s="58"/>
      <c r="I100" s="58"/>
      <c r="J100" s="58"/>
    </row>
    <row r="101" spans="8:10" ht="14.25">
      <c r="H101" s="58"/>
      <c r="I101" s="58"/>
      <c r="J101" s="58"/>
    </row>
    <row r="102" spans="8:10" ht="14.25">
      <c r="H102" s="58"/>
      <c r="I102" s="58"/>
      <c r="J102" s="58"/>
    </row>
    <row r="103" spans="8:10" ht="14.25">
      <c r="H103" s="58"/>
      <c r="I103" s="58"/>
      <c r="J103" s="58"/>
    </row>
    <row r="104" spans="8:10" ht="14.25">
      <c r="H104" s="58"/>
      <c r="I104" s="58"/>
      <c r="J104" s="58"/>
    </row>
    <row r="105" spans="8:10" ht="14.25">
      <c r="H105" s="58"/>
      <c r="I105" s="58"/>
      <c r="J105" s="58"/>
    </row>
    <row r="106" spans="8:10" ht="14.25">
      <c r="H106" s="58"/>
      <c r="I106" s="58"/>
      <c r="J106" s="58"/>
    </row>
    <row r="107" spans="8:10" ht="14.25">
      <c r="H107" s="58"/>
      <c r="I107" s="58"/>
      <c r="J107" s="58"/>
    </row>
    <row r="108" spans="8:10" ht="14.25">
      <c r="H108" s="58"/>
      <c r="I108" s="58"/>
      <c r="J108" s="58"/>
    </row>
    <row r="109" spans="8:10" ht="14.25">
      <c r="H109" s="58"/>
      <c r="I109" s="58"/>
      <c r="J109" s="58"/>
    </row>
    <row r="110" spans="8:10" ht="14.25">
      <c r="H110" s="58"/>
      <c r="I110" s="58"/>
      <c r="J110" s="58"/>
    </row>
    <row r="111" spans="8:10" ht="14.25">
      <c r="H111" s="58"/>
      <c r="I111" s="58"/>
      <c r="J111" s="58"/>
    </row>
    <row r="112" spans="8:10" ht="14.25">
      <c r="H112" s="58"/>
      <c r="I112" s="58"/>
      <c r="J112" s="58"/>
    </row>
    <row r="113" spans="8:10" ht="14.25">
      <c r="H113" s="58"/>
      <c r="I113" s="58"/>
      <c r="J113" s="58"/>
    </row>
    <row r="114" spans="8:10" ht="14.25">
      <c r="H114" s="58"/>
      <c r="I114" s="58"/>
      <c r="J114" s="58"/>
    </row>
    <row r="115" spans="8:10" ht="14.25">
      <c r="H115" s="58"/>
      <c r="I115" s="58"/>
      <c r="J115" s="58"/>
    </row>
    <row r="116" spans="8:10" ht="14.25">
      <c r="H116" s="58"/>
      <c r="I116" s="58"/>
      <c r="J116" s="58"/>
    </row>
  </sheetData>
  <mergeCells count="2">
    <mergeCell ref="A2:F2"/>
    <mergeCell ref="A3:E3"/>
  </mergeCells>
  <phoneticPr fontId="3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workbookViewId="0">
      <selection activeCell="B52" sqref="B52"/>
    </sheetView>
  </sheetViews>
  <sheetFormatPr defaultColWidth="9" defaultRowHeight="13.5"/>
  <cols>
    <col min="1" max="1" width="7" customWidth="1"/>
    <col min="2" max="2" width="11.25" customWidth="1"/>
    <col min="3" max="3" width="17.75" customWidth="1"/>
    <col min="4" max="4" width="15.875" customWidth="1"/>
    <col min="5" max="5" width="16.875" customWidth="1"/>
    <col min="6" max="6" width="19.5" customWidth="1"/>
  </cols>
  <sheetData>
    <row r="1" spans="1:6" ht="18.75">
      <c r="A1" s="34"/>
      <c r="B1" s="35" t="s">
        <v>0</v>
      </c>
      <c r="C1" s="36"/>
      <c r="D1" s="36"/>
      <c r="E1" s="36"/>
      <c r="F1" s="37"/>
    </row>
    <row r="2" spans="1:6" ht="27">
      <c r="A2" s="34"/>
      <c r="B2" s="124" t="s">
        <v>276</v>
      </c>
      <c r="C2" s="124"/>
      <c r="D2" s="124"/>
      <c r="E2" s="124"/>
      <c r="F2" s="124"/>
    </row>
    <row r="3" spans="1:6">
      <c r="A3" s="34"/>
      <c r="B3" s="125" t="s">
        <v>109</v>
      </c>
      <c r="C3" s="125"/>
      <c r="D3" s="125"/>
      <c r="E3" s="125"/>
      <c r="F3" s="125"/>
    </row>
    <row r="4" spans="1:6">
      <c r="A4" s="34"/>
      <c r="B4" s="38" t="s">
        <v>2</v>
      </c>
      <c r="C4" s="39" t="s">
        <v>3</v>
      </c>
      <c r="D4" s="39" t="s">
        <v>4</v>
      </c>
      <c r="E4" s="39" t="s">
        <v>5</v>
      </c>
      <c r="F4" s="40" t="s">
        <v>7</v>
      </c>
    </row>
    <row r="5" spans="1:6">
      <c r="A5" s="34"/>
      <c r="B5" s="41" t="s">
        <v>7</v>
      </c>
      <c r="C5" s="42">
        <v>122340</v>
      </c>
      <c r="D5" s="42">
        <v>53230</v>
      </c>
      <c r="E5" s="42">
        <v>4385</v>
      </c>
      <c r="F5" s="42">
        <f t="shared" ref="F5:F27" si="0">C5+D5+E5</f>
        <v>179955</v>
      </c>
    </row>
    <row r="6" spans="1:6">
      <c r="A6" s="34"/>
      <c r="B6" s="41" t="s">
        <v>12</v>
      </c>
      <c r="C6" s="42">
        <v>63213</v>
      </c>
      <c r="D6" s="42">
        <v>30521</v>
      </c>
      <c r="E6" s="42">
        <f>SUM(E7:E27)</f>
        <v>4385</v>
      </c>
      <c r="F6" s="42">
        <f>SUM(F7:F27)</f>
        <v>97732</v>
      </c>
    </row>
    <row r="7" spans="1:6">
      <c r="A7" s="34"/>
      <c r="B7" s="43" t="s">
        <v>257</v>
      </c>
      <c r="C7" s="44">
        <v>30781</v>
      </c>
      <c r="D7" s="44">
        <v>13354</v>
      </c>
      <c r="E7" s="45"/>
      <c r="F7" s="44">
        <v>43748</v>
      </c>
    </row>
    <row r="8" spans="1:6">
      <c r="A8" s="34"/>
      <c r="B8" s="43" t="s">
        <v>258</v>
      </c>
      <c r="C8" s="44">
        <v>2447</v>
      </c>
      <c r="D8" s="44">
        <v>1049</v>
      </c>
      <c r="E8" s="45"/>
      <c r="F8" s="44">
        <f t="shared" si="0"/>
        <v>3496</v>
      </c>
    </row>
    <row r="9" spans="1:6">
      <c r="A9" s="34"/>
      <c r="B9" s="43" t="s">
        <v>259</v>
      </c>
      <c r="C9" s="44">
        <v>4160</v>
      </c>
      <c r="D9" s="44">
        <v>1304</v>
      </c>
      <c r="E9" s="45"/>
      <c r="F9" s="44">
        <f t="shared" si="0"/>
        <v>5464</v>
      </c>
    </row>
    <row r="10" spans="1:6">
      <c r="A10" s="34"/>
      <c r="B10" s="43" t="s">
        <v>260</v>
      </c>
      <c r="C10" s="44">
        <v>1162</v>
      </c>
      <c r="D10" s="44">
        <v>1560</v>
      </c>
      <c r="E10" s="45"/>
      <c r="F10" s="44">
        <f t="shared" si="0"/>
        <v>2722</v>
      </c>
    </row>
    <row r="11" spans="1:6">
      <c r="A11" s="34"/>
      <c r="B11" s="43" t="s">
        <v>261</v>
      </c>
      <c r="C11" s="44">
        <v>159</v>
      </c>
      <c r="D11" s="44">
        <v>532</v>
      </c>
      <c r="E11" s="44"/>
      <c r="F11" s="44">
        <f t="shared" si="0"/>
        <v>691</v>
      </c>
    </row>
    <row r="12" spans="1:6">
      <c r="A12" s="34"/>
      <c r="B12" s="43" t="s">
        <v>262</v>
      </c>
      <c r="C12" s="44">
        <v>2435</v>
      </c>
      <c r="D12" s="44">
        <v>1405</v>
      </c>
      <c r="E12" s="45"/>
      <c r="F12" s="44">
        <f t="shared" si="0"/>
        <v>3840</v>
      </c>
    </row>
    <row r="13" spans="1:6">
      <c r="A13" s="34"/>
      <c r="B13" s="43" t="s">
        <v>263</v>
      </c>
      <c r="C13" s="44">
        <v>905</v>
      </c>
      <c r="D13" s="44">
        <v>399</v>
      </c>
      <c r="E13" s="45"/>
      <c r="F13" s="44">
        <f t="shared" si="0"/>
        <v>1304</v>
      </c>
    </row>
    <row r="14" spans="1:6">
      <c r="A14" s="34"/>
      <c r="B14" s="43" t="s">
        <v>264</v>
      </c>
      <c r="C14" s="44">
        <v>746</v>
      </c>
      <c r="D14" s="44">
        <v>522</v>
      </c>
      <c r="E14" s="45"/>
      <c r="F14" s="44">
        <f t="shared" si="0"/>
        <v>1268</v>
      </c>
    </row>
    <row r="15" spans="1:6">
      <c r="A15" s="34"/>
      <c r="B15" s="43" t="s">
        <v>265</v>
      </c>
      <c r="C15" s="44">
        <v>612</v>
      </c>
      <c r="D15" s="44">
        <v>692</v>
      </c>
      <c r="E15" s="45"/>
      <c r="F15" s="44">
        <f t="shared" si="0"/>
        <v>1304</v>
      </c>
    </row>
    <row r="16" spans="1:6">
      <c r="A16" s="34"/>
      <c r="B16" s="43" t="s">
        <v>266</v>
      </c>
      <c r="C16" s="44">
        <v>1811</v>
      </c>
      <c r="D16" s="44">
        <v>1693</v>
      </c>
      <c r="E16" s="45"/>
      <c r="F16" s="44">
        <f t="shared" si="0"/>
        <v>3504</v>
      </c>
    </row>
    <row r="17" spans="1:6">
      <c r="A17" s="34"/>
      <c r="B17" s="43" t="s">
        <v>267</v>
      </c>
      <c r="C17" s="44">
        <v>1578</v>
      </c>
      <c r="D17" s="44">
        <v>963</v>
      </c>
      <c r="E17" s="45"/>
      <c r="F17" s="44">
        <f t="shared" si="0"/>
        <v>2541</v>
      </c>
    </row>
    <row r="18" spans="1:6">
      <c r="A18" s="34"/>
      <c r="B18" s="43" t="s">
        <v>268</v>
      </c>
      <c r="C18" s="44">
        <v>1737</v>
      </c>
      <c r="D18" s="44">
        <v>1235</v>
      </c>
      <c r="E18" s="45"/>
      <c r="F18" s="44">
        <f t="shared" si="0"/>
        <v>2972</v>
      </c>
    </row>
    <row r="19" spans="1:6">
      <c r="A19" s="34"/>
      <c r="B19" s="43" t="s">
        <v>269</v>
      </c>
      <c r="C19" s="44">
        <v>1419</v>
      </c>
      <c r="D19" s="44">
        <v>389</v>
      </c>
      <c r="E19" s="45"/>
      <c r="F19" s="44">
        <f t="shared" si="0"/>
        <v>1808</v>
      </c>
    </row>
    <row r="20" spans="1:6">
      <c r="A20" s="34"/>
      <c r="B20" s="43" t="s">
        <v>270</v>
      </c>
      <c r="C20" s="44">
        <v>3022</v>
      </c>
      <c r="D20" s="44">
        <v>1230</v>
      </c>
      <c r="E20" s="45"/>
      <c r="F20" s="44">
        <f t="shared" si="0"/>
        <v>4252</v>
      </c>
    </row>
    <row r="21" spans="1:6">
      <c r="A21" s="34"/>
      <c r="B21" s="43" t="s">
        <v>271</v>
      </c>
      <c r="C21" s="44">
        <v>1639</v>
      </c>
      <c r="D21" s="44">
        <v>447</v>
      </c>
      <c r="E21" s="45"/>
      <c r="F21" s="44">
        <f t="shared" si="0"/>
        <v>2086</v>
      </c>
    </row>
    <row r="22" spans="1:6">
      <c r="A22" s="34"/>
      <c r="B22" s="43" t="s">
        <v>272</v>
      </c>
      <c r="C22" s="44">
        <v>1150</v>
      </c>
      <c r="D22" s="44">
        <v>436</v>
      </c>
      <c r="E22" s="45"/>
      <c r="F22" s="44">
        <f t="shared" si="0"/>
        <v>1586</v>
      </c>
    </row>
    <row r="23" spans="1:6">
      <c r="A23" s="34"/>
      <c r="B23" s="43" t="s">
        <v>277</v>
      </c>
      <c r="C23" s="44">
        <v>3621</v>
      </c>
      <c r="D23" s="44">
        <v>1203</v>
      </c>
      <c r="E23" s="45"/>
      <c r="F23" s="44">
        <f t="shared" si="0"/>
        <v>4824</v>
      </c>
    </row>
    <row r="24" spans="1:6">
      <c r="A24" s="34"/>
      <c r="B24" s="43" t="s">
        <v>278</v>
      </c>
      <c r="C24" s="44">
        <v>648</v>
      </c>
      <c r="D24" s="44">
        <v>362</v>
      </c>
      <c r="E24" s="45"/>
      <c r="F24" s="44">
        <f t="shared" si="0"/>
        <v>1010</v>
      </c>
    </row>
    <row r="25" spans="1:6">
      <c r="A25" s="34"/>
      <c r="B25" s="43" t="s">
        <v>273</v>
      </c>
      <c r="C25" s="44">
        <v>587</v>
      </c>
      <c r="D25" s="44">
        <v>378</v>
      </c>
      <c r="E25" s="44">
        <v>2343</v>
      </c>
      <c r="F25" s="44">
        <f t="shared" si="0"/>
        <v>3308</v>
      </c>
    </row>
    <row r="26" spans="1:6">
      <c r="A26" s="34"/>
      <c r="B26" s="43" t="s">
        <v>274</v>
      </c>
      <c r="C26" s="44">
        <v>710</v>
      </c>
      <c r="D26" s="44">
        <v>367</v>
      </c>
      <c r="E26" s="44">
        <v>1593</v>
      </c>
      <c r="F26" s="44">
        <f t="shared" si="0"/>
        <v>2670</v>
      </c>
    </row>
    <row r="27" spans="1:6">
      <c r="A27" s="34"/>
      <c r="B27" s="43" t="s">
        <v>275</v>
      </c>
      <c r="C27" s="44">
        <v>1884</v>
      </c>
      <c r="D27" s="44">
        <v>1001</v>
      </c>
      <c r="E27" s="44">
        <v>449</v>
      </c>
      <c r="F27" s="44">
        <f t="shared" si="0"/>
        <v>3334</v>
      </c>
    </row>
    <row r="28" spans="1:6" ht="19.149999999999999" customHeight="1">
      <c r="A28" s="34"/>
      <c r="B28" s="41" t="s">
        <v>34</v>
      </c>
      <c r="C28" s="42">
        <v>59127</v>
      </c>
      <c r="D28" s="42">
        <v>22709</v>
      </c>
      <c r="E28" s="42"/>
      <c r="F28" s="46">
        <f>SUM(F29:F100)</f>
        <v>81836</v>
      </c>
    </row>
    <row r="29" spans="1:6">
      <c r="A29" s="126" t="s">
        <v>14</v>
      </c>
      <c r="B29" s="43" t="s">
        <v>35</v>
      </c>
      <c r="C29" s="44">
        <v>2153</v>
      </c>
      <c r="D29" s="44">
        <v>729</v>
      </c>
      <c r="E29" s="45"/>
      <c r="F29" s="44">
        <f t="shared" ref="F29:F92" si="1">C29+D29+E29</f>
        <v>2882</v>
      </c>
    </row>
    <row r="30" spans="1:6">
      <c r="A30" s="126"/>
      <c r="B30" s="43" t="s">
        <v>36</v>
      </c>
      <c r="C30" s="44">
        <v>3095</v>
      </c>
      <c r="D30" s="44">
        <v>894</v>
      </c>
      <c r="E30" s="45"/>
      <c r="F30" s="44">
        <f t="shared" si="1"/>
        <v>3989</v>
      </c>
    </row>
    <row r="31" spans="1:6">
      <c r="A31" s="126"/>
      <c r="B31" s="43" t="s">
        <v>37</v>
      </c>
      <c r="C31" s="44">
        <v>2569</v>
      </c>
      <c r="D31" s="44">
        <v>841</v>
      </c>
      <c r="E31" s="45"/>
      <c r="F31" s="44">
        <f t="shared" si="1"/>
        <v>3410</v>
      </c>
    </row>
    <row r="32" spans="1:6">
      <c r="A32" s="126"/>
      <c r="B32" s="43" t="s">
        <v>38</v>
      </c>
      <c r="C32" s="44">
        <v>2043</v>
      </c>
      <c r="D32" s="44">
        <v>538</v>
      </c>
      <c r="E32" s="45"/>
      <c r="F32" s="44">
        <f t="shared" si="1"/>
        <v>2581</v>
      </c>
    </row>
    <row r="33" spans="1:6">
      <c r="A33" s="126" t="s">
        <v>15</v>
      </c>
      <c r="B33" s="43" t="s">
        <v>39</v>
      </c>
      <c r="C33" s="44">
        <v>2594</v>
      </c>
      <c r="D33" s="44">
        <v>729</v>
      </c>
      <c r="E33" s="45"/>
      <c r="F33" s="44">
        <f t="shared" si="1"/>
        <v>3323</v>
      </c>
    </row>
    <row r="34" spans="1:6">
      <c r="A34" s="126"/>
      <c r="B34" s="43" t="s">
        <v>40</v>
      </c>
      <c r="C34" s="44">
        <v>1395</v>
      </c>
      <c r="D34" s="44">
        <v>452</v>
      </c>
      <c r="E34" s="45"/>
      <c r="F34" s="44">
        <f t="shared" si="1"/>
        <v>1847</v>
      </c>
    </row>
    <row r="35" spans="1:6">
      <c r="A35" s="126"/>
      <c r="B35" s="43" t="s">
        <v>41</v>
      </c>
      <c r="C35" s="44">
        <v>1285</v>
      </c>
      <c r="D35" s="44">
        <v>458</v>
      </c>
      <c r="E35" s="45"/>
      <c r="F35" s="44">
        <f t="shared" si="1"/>
        <v>1743</v>
      </c>
    </row>
    <row r="36" spans="1:6">
      <c r="A36" s="126"/>
      <c r="B36" s="43" t="s">
        <v>42</v>
      </c>
      <c r="C36" s="44">
        <v>1003</v>
      </c>
      <c r="D36" s="44">
        <v>287</v>
      </c>
      <c r="E36" s="45"/>
      <c r="F36" s="44">
        <f t="shared" si="1"/>
        <v>1290</v>
      </c>
    </row>
    <row r="37" spans="1:6">
      <c r="A37" s="126"/>
      <c r="B37" s="43" t="s">
        <v>43</v>
      </c>
      <c r="C37" s="44">
        <v>208</v>
      </c>
      <c r="D37" s="44">
        <v>48</v>
      </c>
      <c r="E37" s="45"/>
      <c r="F37" s="44">
        <f t="shared" si="1"/>
        <v>256</v>
      </c>
    </row>
    <row r="38" spans="1:6">
      <c r="A38" s="126"/>
      <c r="B38" s="43" t="s">
        <v>44</v>
      </c>
      <c r="C38" s="44">
        <v>318</v>
      </c>
      <c r="D38" s="44">
        <v>287</v>
      </c>
      <c r="E38" s="45"/>
      <c r="F38" s="44">
        <f t="shared" si="1"/>
        <v>605</v>
      </c>
    </row>
    <row r="39" spans="1:6">
      <c r="A39" s="127" t="s">
        <v>16</v>
      </c>
      <c r="B39" s="43" t="s">
        <v>45</v>
      </c>
      <c r="C39" s="44">
        <v>1040</v>
      </c>
      <c r="D39" s="44">
        <v>389</v>
      </c>
      <c r="E39" s="45"/>
      <c r="F39" s="44">
        <f t="shared" si="1"/>
        <v>1429</v>
      </c>
    </row>
    <row r="40" spans="1:6">
      <c r="A40" s="128"/>
      <c r="B40" s="43" t="s">
        <v>46</v>
      </c>
      <c r="C40" s="44">
        <v>1370</v>
      </c>
      <c r="D40" s="44">
        <v>676</v>
      </c>
      <c r="E40" s="45"/>
      <c r="F40" s="44">
        <f t="shared" si="1"/>
        <v>2046</v>
      </c>
    </row>
    <row r="41" spans="1:6">
      <c r="A41" s="127" t="s">
        <v>279</v>
      </c>
      <c r="B41" s="43" t="s">
        <v>47</v>
      </c>
      <c r="C41" s="44">
        <v>147</v>
      </c>
      <c r="D41" s="44">
        <v>351</v>
      </c>
      <c r="E41" s="45"/>
      <c r="F41" s="44">
        <f t="shared" si="1"/>
        <v>498</v>
      </c>
    </row>
    <row r="42" spans="1:6">
      <c r="A42" s="128"/>
      <c r="B42" s="43" t="s">
        <v>48</v>
      </c>
      <c r="C42" s="44">
        <v>220</v>
      </c>
      <c r="D42" s="44">
        <v>277</v>
      </c>
      <c r="E42" s="45"/>
      <c r="F42" s="44">
        <f t="shared" si="1"/>
        <v>497</v>
      </c>
    </row>
    <row r="43" spans="1:6">
      <c r="A43" s="127" t="s">
        <v>280</v>
      </c>
      <c r="B43" s="43" t="s">
        <v>49</v>
      </c>
      <c r="C43" s="44">
        <v>3438</v>
      </c>
      <c r="D43" s="44">
        <v>868</v>
      </c>
      <c r="E43" s="45"/>
      <c r="F43" s="44">
        <f t="shared" si="1"/>
        <v>4306</v>
      </c>
    </row>
    <row r="44" spans="1:6">
      <c r="A44" s="129"/>
      <c r="B44" s="43" t="s">
        <v>50</v>
      </c>
      <c r="C44" s="44">
        <v>2802</v>
      </c>
      <c r="D44" s="44">
        <v>782</v>
      </c>
      <c r="E44" s="45"/>
      <c r="F44" s="44">
        <f t="shared" si="1"/>
        <v>3584</v>
      </c>
    </row>
    <row r="45" spans="1:6">
      <c r="A45" s="129"/>
      <c r="B45" s="43" t="s">
        <v>51</v>
      </c>
      <c r="C45" s="44">
        <v>563</v>
      </c>
      <c r="D45" s="44">
        <v>282</v>
      </c>
      <c r="E45" s="45"/>
      <c r="F45" s="44">
        <f t="shared" si="1"/>
        <v>845</v>
      </c>
    </row>
    <row r="46" spans="1:6">
      <c r="A46" s="128"/>
      <c r="B46" s="43" t="s">
        <v>52</v>
      </c>
      <c r="C46" s="44">
        <v>171</v>
      </c>
      <c r="D46" s="44">
        <v>186</v>
      </c>
      <c r="E46" s="45"/>
      <c r="F46" s="44">
        <f t="shared" si="1"/>
        <v>357</v>
      </c>
    </row>
    <row r="47" spans="1:6">
      <c r="A47" s="127" t="s">
        <v>281</v>
      </c>
      <c r="B47" s="43" t="s">
        <v>53</v>
      </c>
      <c r="C47" s="44">
        <v>2006</v>
      </c>
      <c r="D47" s="44">
        <v>639</v>
      </c>
      <c r="E47" s="45"/>
      <c r="F47" s="44">
        <f t="shared" si="1"/>
        <v>2645</v>
      </c>
    </row>
    <row r="48" spans="1:6">
      <c r="A48" s="129"/>
      <c r="B48" s="43" t="s">
        <v>54</v>
      </c>
      <c r="C48" s="44">
        <v>722</v>
      </c>
      <c r="D48" s="44">
        <v>128</v>
      </c>
      <c r="E48" s="45"/>
      <c r="F48" s="44">
        <f t="shared" si="1"/>
        <v>850</v>
      </c>
    </row>
    <row r="49" spans="1:6">
      <c r="A49" s="129"/>
      <c r="B49" s="43" t="s">
        <v>55</v>
      </c>
      <c r="C49" s="44">
        <v>710</v>
      </c>
      <c r="D49" s="44">
        <v>229</v>
      </c>
      <c r="E49" s="45"/>
      <c r="F49" s="44">
        <f t="shared" si="1"/>
        <v>939</v>
      </c>
    </row>
    <row r="50" spans="1:6">
      <c r="A50" s="128"/>
      <c r="B50" s="43" t="s">
        <v>56</v>
      </c>
      <c r="C50" s="44">
        <v>196</v>
      </c>
      <c r="D50" s="44">
        <v>64</v>
      </c>
      <c r="E50" s="45"/>
      <c r="F50" s="44">
        <f t="shared" si="1"/>
        <v>260</v>
      </c>
    </row>
    <row r="51" spans="1:6">
      <c r="A51" s="127" t="s">
        <v>20</v>
      </c>
      <c r="B51" s="43" t="s">
        <v>57</v>
      </c>
      <c r="C51" s="44">
        <v>710</v>
      </c>
      <c r="D51" s="44">
        <v>335</v>
      </c>
      <c r="E51" s="45"/>
      <c r="F51" s="44">
        <f t="shared" si="1"/>
        <v>1045</v>
      </c>
    </row>
    <row r="52" spans="1:6">
      <c r="A52" s="129"/>
      <c r="B52" s="43" t="s">
        <v>58</v>
      </c>
      <c r="C52" s="44">
        <v>281</v>
      </c>
      <c r="D52" s="44">
        <v>160</v>
      </c>
      <c r="E52" s="45"/>
      <c r="F52" s="44">
        <f t="shared" si="1"/>
        <v>441</v>
      </c>
    </row>
    <row r="53" spans="1:6">
      <c r="A53" s="128"/>
      <c r="B53" s="43" t="s">
        <v>59</v>
      </c>
      <c r="C53" s="44">
        <v>184</v>
      </c>
      <c r="D53" s="44">
        <v>96</v>
      </c>
      <c r="E53" s="45"/>
      <c r="F53" s="44">
        <f t="shared" si="1"/>
        <v>280</v>
      </c>
    </row>
    <row r="54" spans="1:6">
      <c r="A54" s="127" t="s">
        <v>21</v>
      </c>
      <c r="B54" s="43" t="s">
        <v>60</v>
      </c>
      <c r="C54" s="44">
        <v>710</v>
      </c>
      <c r="D54" s="44">
        <v>405</v>
      </c>
      <c r="E54" s="45"/>
      <c r="F54" s="44">
        <f t="shared" si="1"/>
        <v>1115</v>
      </c>
    </row>
    <row r="55" spans="1:6">
      <c r="A55" s="129"/>
      <c r="B55" s="43" t="s">
        <v>61</v>
      </c>
      <c r="C55" s="44">
        <v>489</v>
      </c>
      <c r="D55" s="44">
        <v>421</v>
      </c>
      <c r="E55" s="45"/>
      <c r="F55" s="44">
        <f t="shared" si="1"/>
        <v>910</v>
      </c>
    </row>
    <row r="56" spans="1:6">
      <c r="A56" s="128"/>
      <c r="B56" s="43" t="s">
        <v>62</v>
      </c>
      <c r="C56" s="44">
        <v>563</v>
      </c>
      <c r="D56" s="44">
        <v>341</v>
      </c>
      <c r="E56" s="45"/>
      <c r="F56" s="44">
        <f t="shared" si="1"/>
        <v>904</v>
      </c>
    </row>
    <row r="57" spans="1:6">
      <c r="A57" s="127" t="s">
        <v>22</v>
      </c>
      <c r="B57" s="43" t="s">
        <v>63</v>
      </c>
      <c r="C57" s="44">
        <v>636</v>
      </c>
      <c r="D57" s="44">
        <v>452</v>
      </c>
      <c r="E57" s="45"/>
      <c r="F57" s="44">
        <f t="shared" si="1"/>
        <v>1088</v>
      </c>
    </row>
    <row r="58" spans="1:6">
      <c r="A58" s="129"/>
      <c r="B58" s="43" t="s">
        <v>64</v>
      </c>
      <c r="C58" s="44">
        <v>905</v>
      </c>
      <c r="D58" s="44">
        <v>378</v>
      </c>
      <c r="E58" s="45"/>
      <c r="F58" s="44">
        <f t="shared" si="1"/>
        <v>1283</v>
      </c>
    </row>
    <row r="59" spans="1:6">
      <c r="A59" s="129"/>
      <c r="B59" s="43" t="s">
        <v>65</v>
      </c>
      <c r="C59" s="44">
        <v>489</v>
      </c>
      <c r="D59" s="44">
        <v>447</v>
      </c>
      <c r="E59" s="45"/>
      <c r="F59" s="44">
        <f t="shared" si="1"/>
        <v>936</v>
      </c>
    </row>
    <row r="60" spans="1:6">
      <c r="A60" s="129"/>
      <c r="B60" s="43" t="s">
        <v>66</v>
      </c>
      <c r="C60" s="44">
        <v>746</v>
      </c>
      <c r="D60" s="44">
        <v>373</v>
      </c>
      <c r="E60" s="45"/>
      <c r="F60" s="44">
        <f t="shared" si="1"/>
        <v>1119</v>
      </c>
    </row>
    <row r="61" spans="1:6">
      <c r="A61" s="129"/>
      <c r="B61" s="43" t="s">
        <v>67</v>
      </c>
      <c r="C61" s="44">
        <v>220</v>
      </c>
      <c r="D61" s="44">
        <v>80</v>
      </c>
      <c r="E61" s="45"/>
      <c r="F61" s="44">
        <f t="shared" si="1"/>
        <v>300</v>
      </c>
    </row>
    <row r="62" spans="1:6">
      <c r="A62" s="129"/>
      <c r="B62" s="43" t="s">
        <v>68</v>
      </c>
      <c r="C62" s="44">
        <v>49</v>
      </c>
      <c r="D62" s="44">
        <v>27</v>
      </c>
      <c r="E62" s="45"/>
      <c r="F62" s="44">
        <f t="shared" si="1"/>
        <v>76</v>
      </c>
    </row>
    <row r="63" spans="1:6">
      <c r="A63" s="128"/>
      <c r="B63" s="43" t="s">
        <v>69</v>
      </c>
      <c r="C63" s="44">
        <v>24</v>
      </c>
      <c r="D63" s="44">
        <v>27</v>
      </c>
      <c r="E63" s="44"/>
      <c r="F63" s="47">
        <f t="shared" si="1"/>
        <v>51</v>
      </c>
    </row>
    <row r="64" spans="1:6">
      <c r="A64" s="127" t="s">
        <v>23</v>
      </c>
      <c r="B64" s="43" t="s">
        <v>70</v>
      </c>
      <c r="C64" s="44">
        <v>1003</v>
      </c>
      <c r="D64" s="44">
        <v>421</v>
      </c>
      <c r="E64" s="45"/>
      <c r="F64" s="44">
        <f t="shared" si="1"/>
        <v>1424</v>
      </c>
    </row>
    <row r="65" spans="1:6">
      <c r="A65" s="129"/>
      <c r="B65" s="43" t="s">
        <v>71</v>
      </c>
      <c r="C65" s="44">
        <v>502</v>
      </c>
      <c r="D65" s="44">
        <v>192</v>
      </c>
      <c r="E65" s="45"/>
      <c r="F65" s="44">
        <f t="shared" si="1"/>
        <v>694</v>
      </c>
    </row>
    <row r="66" spans="1:6">
      <c r="A66" s="129"/>
      <c r="B66" s="43" t="s">
        <v>72</v>
      </c>
      <c r="C66" s="44">
        <v>2899</v>
      </c>
      <c r="D66" s="44">
        <v>905</v>
      </c>
      <c r="E66" s="45"/>
      <c r="F66" s="44">
        <f t="shared" si="1"/>
        <v>3804</v>
      </c>
    </row>
    <row r="67" spans="1:6">
      <c r="A67" s="129"/>
      <c r="B67" s="43" t="s">
        <v>73</v>
      </c>
      <c r="C67" s="44">
        <v>563</v>
      </c>
      <c r="D67" s="44">
        <v>261</v>
      </c>
      <c r="E67" s="45"/>
      <c r="F67" s="44">
        <f t="shared" si="1"/>
        <v>824</v>
      </c>
    </row>
    <row r="68" spans="1:6">
      <c r="A68" s="129"/>
      <c r="B68" s="43" t="s">
        <v>74</v>
      </c>
      <c r="C68" s="44">
        <v>807</v>
      </c>
      <c r="D68" s="44">
        <v>197</v>
      </c>
      <c r="E68" s="45"/>
      <c r="F68" s="44">
        <f t="shared" si="1"/>
        <v>1004</v>
      </c>
    </row>
    <row r="69" spans="1:6">
      <c r="A69" s="128"/>
      <c r="B69" s="43" t="s">
        <v>75</v>
      </c>
      <c r="C69" s="44">
        <v>856</v>
      </c>
      <c r="D69" s="44">
        <v>410</v>
      </c>
      <c r="E69" s="45"/>
      <c r="F69" s="44">
        <f t="shared" si="1"/>
        <v>1266</v>
      </c>
    </row>
    <row r="70" spans="1:6">
      <c r="A70" s="127" t="s">
        <v>24</v>
      </c>
      <c r="B70" s="43" t="s">
        <v>76</v>
      </c>
      <c r="C70" s="44">
        <v>343</v>
      </c>
      <c r="D70" s="44">
        <v>176</v>
      </c>
      <c r="E70" s="45"/>
      <c r="F70" s="44">
        <f t="shared" si="1"/>
        <v>519</v>
      </c>
    </row>
    <row r="71" spans="1:6">
      <c r="A71" s="129"/>
      <c r="B71" s="43" t="s">
        <v>77</v>
      </c>
      <c r="C71" s="44">
        <v>343</v>
      </c>
      <c r="D71" s="44">
        <v>165</v>
      </c>
      <c r="E71" s="45"/>
      <c r="F71" s="44">
        <f t="shared" si="1"/>
        <v>508</v>
      </c>
    </row>
    <row r="72" spans="1:6">
      <c r="A72" s="129"/>
      <c r="B72" s="43" t="s">
        <v>78</v>
      </c>
      <c r="C72" s="44">
        <v>257</v>
      </c>
      <c r="D72" s="44">
        <v>154</v>
      </c>
      <c r="E72" s="45"/>
      <c r="F72" s="44">
        <f t="shared" si="1"/>
        <v>411</v>
      </c>
    </row>
    <row r="73" spans="1:6">
      <c r="A73" s="129"/>
      <c r="B73" s="43" t="s">
        <v>79</v>
      </c>
      <c r="C73" s="44">
        <v>428</v>
      </c>
      <c r="D73" s="44">
        <v>186</v>
      </c>
      <c r="E73" s="45"/>
      <c r="F73" s="44">
        <f t="shared" si="1"/>
        <v>614</v>
      </c>
    </row>
    <row r="74" spans="1:6">
      <c r="A74" s="129"/>
      <c r="B74" s="43" t="s">
        <v>80</v>
      </c>
      <c r="C74" s="44">
        <v>171</v>
      </c>
      <c r="D74" s="44">
        <v>160</v>
      </c>
      <c r="E74" s="45"/>
      <c r="F74" s="44">
        <f t="shared" si="1"/>
        <v>331</v>
      </c>
    </row>
    <row r="75" spans="1:6">
      <c r="A75" s="129"/>
      <c r="B75" s="43" t="s">
        <v>81</v>
      </c>
      <c r="C75" s="44">
        <v>122</v>
      </c>
      <c r="D75" s="44">
        <v>90</v>
      </c>
      <c r="E75" s="45"/>
      <c r="F75" s="44">
        <f t="shared" si="1"/>
        <v>212</v>
      </c>
    </row>
    <row r="76" spans="1:6">
      <c r="A76" s="128"/>
      <c r="B76" s="43" t="s">
        <v>82</v>
      </c>
      <c r="C76" s="44">
        <v>122</v>
      </c>
      <c r="D76" s="44">
        <v>64</v>
      </c>
      <c r="E76" s="45"/>
      <c r="F76" s="44">
        <f t="shared" si="1"/>
        <v>186</v>
      </c>
    </row>
    <row r="77" spans="1:6">
      <c r="A77" s="127" t="s">
        <v>25</v>
      </c>
      <c r="B77" s="43" t="s">
        <v>83</v>
      </c>
      <c r="C77" s="44">
        <v>1248</v>
      </c>
      <c r="D77" s="44">
        <v>394</v>
      </c>
      <c r="E77" s="45"/>
      <c r="F77" s="44">
        <f t="shared" si="1"/>
        <v>1642</v>
      </c>
    </row>
    <row r="78" spans="1:6">
      <c r="A78" s="129"/>
      <c r="B78" s="43" t="s">
        <v>84</v>
      </c>
      <c r="C78" s="44">
        <v>147</v>
      </c>
      <c r="D78" s="44">
        <v>75</v>
      </c>
      <c r="E78" s="45"/>
      <c r="F78" s="44">
        <f t="shared" si="1"/>
        <v>222</v>
      </c>
    </row>
    <row r="79" spans="1:6">
      <c r="A79" s="129"/>
      <c r="B79" s="43" t="s">
        <v>85</v>
      </c>
      <c r="C79" s="44">
        <v>208</v>
      </c>
      <c r="D79" s="44">
        <v>133</v>
      </c>
      <c r="E79" s="45"/>
      <c r="F79" s="44">
        <f t="shared" si="1"/>
        <v>341</v>
      </c>
    </row>
    <row r="80" spans="1:6">
      <c r="A80" s="129"/>
      <c r="B80" s="43" t="s">
        <v>86</v>
      </c>
      <c r="C80" s="44">
        <v>673</v>
      </c>
      <c r="D80" s="44">
        <v>224</v>
      </c>
      <c r="E80" s="45"/>
      <c r="F80" s="44">
        <f t="shared" si="1"/>
        <v>897</v>
      </c>
    </row>
    <row r="81" spans="1:6">
      <c r="A81" s="128"/>
      <c r="B81" s="43" t="s">
        <v>87</v>
      </c>
      <c r="C81" s="44">
        <v>1395</v>
      </c>
      <c r="D81" s="44">
        <v>511</v>
      </c>
      <c r="E81" s="45"/>
      <c r="F81" s="44">
        <f t="shared" si="1"/>
        <v>1906</v>
      </c>
    </row>
    <row r="82" spans="1:6">
      <c r="A82" s="127" t="s">
        <v>26</v>
      </c>
      <c r="B82" s="43" t="s">
        <v>88</v>
      </c>
      <c r="C82" s="44">
        <v>844</v>
      </c>
      <c r="D82" s="44">
        <v>383</v>
      </c>
      <c r="E82" s="45"/>
      <c r="F82" s="44">
        <f t="shared" si="1"/>
        <v>1227</v>
      </c>
    </row>
    <row r="83" spans="1:6">
      <c r="A83" s="129"/>
      <c r="B83" s="43" t="s">
        <v>89</v>
      </c>
      <c r="C83" s="44">
        <v>624</v>
      </c>
      <c r="D83" s="44">
        <v>468</v>
      </c>
      <c r="E83" s="45"/>
      <c r="F83" s="44">
        <f t="shared" si="1"/>
        <v>1092</v>
      </c>
    </row>
    <row r="84" spans="1:6">
      <c r="A84" s="129"/>
      <c r="B84" s="43" t="s">
        <v>90</v>
      </c>
      <c r="C84" s="44">
        <v>404</v>
      </c>
      <c r="D84" s="44">
        <v>133</v>
      </c>
      <c r="E84" s="45"/>
      <c r="F84" s="44">
        <f t="shared" si="1"/>
        <v>537</v>
      </c>
    </row>
    <row r="85" spans="1:6">
      <c r="A85" s="128"/>
      <c r="B85" s="43" t="s">
        <v>91</v>
      </c>
      <c r="C85" s="44">
        <v>318</v>
      </c>
      <c r="D85" s="44">
        <v>112</v>
      </c>
      <c r="E85" s="45"/>
      <c r="F85" s="44">
        <f t="shared" si="1"/>
        <v>430</v>
      </c>
    </row>
    <row r="86" spans="1:6">
      <c r="A86" s="127" t="s">
        <v>27</v>
      </c>
      <c r="B86" s="43" t="s">
        <v>92</v>
      </c>
      <c r="C86" s="44">
        <v>551</v>
      </c>
      <c r="D86" s="44">
        <v>224</v>
      </c>
      <c r="E86" s="45"/>
      <c r="F86" s="44">
        <f t="shared" si="1"/>
        <v>775</v>
      </c>
    </row>
    <row r="87" spans="1:6">
      <c r="A87" s="129"/>
      <c r="B87" s="43" t="s">
        <v>93</v>
      </c>
      <c r="C87" s="44">
        <v>624</v>
      </c>
      <c r="D87" s="44">
        <v>122</v>
      </c>
      <c r="E87" s="45"/>
      <c r="F87" s="44">
        <f t="shared" si="1"/>
        <v>746</v>
      </c>
    </row>
    <row r="88" spans="1:6">
      <c r="A88" s="128"/>
      <c r="B88" s="43" t="s">
        <v>94</v>
      </c>
      <c r="C88" s="44">
        <v>489</v>
      </c>
      <c r="D88" s="44">
        <v>229</v>
      </c>
      <c r="E88" s="45"/>
      <c r="F88" s="44">
        <f t="shared" si="1"/>
        <v>718</v>
      </c>
    </row>
    <row r="89" spans="1:6">
      <c r="A89" s="127" t="s">
        <v>28</v>
      </c>
      <c r="B89" s="48" t="s">
        <v>95</v>
      </c>
      <c r="C89" s="44">
        <v>86</v>
      </c>
      <c r="D89" s="44">
        <v>48</v>
      </c>
      <c r="E89" s="45"/>
      <c r="F89" s="44">
        <f t="shared" si="1"/>
        <v>134</v>
      </c>
    </row>
    <row r="90" spans="1:6">
      <c r="A90" s="129"/>
      <c r="B90" s="48" t="s">
        <v>96</v>
      </c>
      <c r="C90" s="44">
        <v>110</v>
      </c>
      <c r="D90" s="44">
        <v>53</v>
      </c>
      <c r="E90" s="45"/>
      <c r="F90" s="44">
        <f t="shared" si="1"/>
        <v>163</v>
      </c>
    </row>
    <row r="91" spans="1:6">
      <c r="A91" s="129"/>
      <c r="B91" s="48" t="s">
        <v>97</v>
      </c>
      <c r="C91" s="44">
        <v>294</v>
      </c>
      <c r="D91" s="44">
        <v>101</v>
      </c>
      <c r="E91" s="45"/>
      <c r="F91" s="44">
        <f t="shared" si="1"/>
        <v>395</v>
      </c>
    </row>
    <row r="92" spans="1:6">
      <c r="A92" s="129"/>
      <c r="B92" s="48" t="s">
        <v>98</v>
      </c>
      <c r="C92" s="44">
        <v>49</v>
      </c>
      <c r="D92" s="44">
        <v>32</v>
      </c>
      <c r="E92" s="45"/>
      <c r="F92" s="44">
        <f t="shared" si="1"/>
        <v>81</v>
      </c>
    </row>
    <row r="93" spans="1:6">
      <c r="A93" s="129"/>
      <c r="B93" s="48" t="s">
        <v>99</v>
      </c>
      <c r="C93" s="44">
        <v>355</v>
      </c>
      <c r="D93" s="44">
        <v>106</v>
      </c>
      <c r="E93" s="45"/>
      <c r="F93" s="44">
        <f t="shared" ref="F93:F100" si="2">C93+D93+E93</f>
        <v>461</v>
      </c>
    </row>
    <row r="94" spans="1:6">
      <c r="A94" s="128"/>
      <c r="B94" s="48" t="s">
        <v>100</v>
      </c>
      <c r="C94" s="44">
        <v>86</v>
      </c>
      <c r="D94" s="44">
        <v>96</v>
      </c>
      <c r="E94" s="44"/>
      <c r="F94" s="47">
        <f t="shared" si="2"/>
        <v>182</v>
      </c>
    </row>
    <row r="95" spans="1:6">
      <c r="A95" s="127" t="s">
        <v>29</v>
      </c>
      <c r="B95" s="43" t="s">
        <v>101</v>
      </c>
      <c r="C95" s="44">
        <v>1382</v>
      </c>
      <c r="D95" s="44">
        <v>500</v>
      </c>
      <c r="E95" s="45"/>
      <c r="F95" s="44">
        <f t="shared" si="2"/>
        <v>1882</v>
      </c>
    </row>
    <row r="96" spans="1:6">
      <c r="A96" s="129"/>
      <c r="B96" s="43" t="s">
        <v>102</v>
      </c>
      <c r="C96" s="44">
        <v>1089</v>
      </c>
      <c r="D96" s="44">
        <v>287</v>
      </c>
      <c r="E96" s="45"/>
      <c r="F96" s="44">
        <f t="shared" si="2"/>
        <v>1376</v>
      </c>
    </row>
    <row r="97" spans="1:6">
      <c r="A97" s="129"/>
      <c r="B97" s="43" t="s">
        <v>103</v>
      </c>
      <c r="C97" s="44">
        <v>391</v>
      </c>
      <c r="D97" s="44">
        <v>138</v>
      </c>
      <c r="E97" s="45"/>
      <c r="F97" s="44">
        <f t="shared" si="2"/>
        <v>529</v>
      </c>
    </row>
    <row r="98" spans="1:6">
      <c r="A98" s="128"/>
      <c r="B98" s="43" t="s">
        <v>104</v>
      </c>
      <c r="C98" s="44">
        <v>697</v>
      </c>
      <c r="D98" s="44">
        <v>277</v>
      </c>
      <c r="E98" s="45"/>
      <c r="F98" s="44">
        <f t="shared" si="2"/>
        <v>974</v>
      </c>
    </row>
    <row r="99" spans="1:6">
      <c r="A99" s="127" t="s">
        <v>30</v>
      </c>
      <c r="B99" s="43" t="s">
        <v>105</v>
      </c>
      <c r="C99" s="44">
        <v>1003</v>
      </c>
      <c r="D99" s="44">
        <v>452</v>
      </c>
      <c r="E99" s="45"/>
      <c r="F99" s="44">
        <f t="shared" si="2"/>
        <v>1455</v>
      </c>
    </row>
    <row r="100" spans="1:6">
      <c r="A100" s="128"/>
      <c r="B100" s="43" t="s">
        <v>106</v>
      </c>
      <c r="C100" s="44">
        <v>1590</v>
      </c>
      <c r="D100" s="44">
        <v>554</v>
      </c>
      <c r="E100" s="45"/>
      <c r="F100" s="44">
        <f t="shared" si="2"/>
        <v>2144</v>
      </c>
    </row>
  </sheetData>
  <mergeCells count="19">
    <mergeCell ref="A86:A88"/>
    <mergeCell ref="A89:A94"/>
    <mergeCell ref="A95:A98"/>
    <mergeCell ref="A99:A100"/>
    <mergeCell ref="A57:A63"/>
    <mergeCell ref="A64:A69"/>
    <mergeCell ref="A70:A76"/>
    <mergeCell ref="A77:A81"/>
    <mergeCell ref="A82:A85"/>
    <mergeCell ref="A41:A42"/>
    <mergeCell ref="A43:A46"/>
    <mergeCell ref="A47:A50"/>
    <mergeCell ref="A51:A53"/>
    <mergeCell ref="A54:A56"/>
    <mergeCell ref="B2:F2"/>
    <mergeCell ref="B3:F3"/>
    <mergeCell ref="A29:A32"/>
    <mergeCell ref="A33:A38"/>
    <mergeCell ref="A39:A40"/>
  </mergeCells>
  <phoneticPr fontId="32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workbookViewId="0">
      <selection activeCell="F1" sqref="F1"/>
    </sheetView>
  </sheetViews>
  <sheetFormatPr defaultColWidth="9" defaultRowHeight="14.25"/>
  <cols>
    <col min="1" max="1" width="14.25" style="4" customWidth="1"/>
    <col min="2" max="2" width="8.5" style="4" customWidth="1"/>
    <col min="3" max="3" width="12.625" style="4" customWidth="1"/>
    <col min="4" max="4" width="12.625" style="5" customWidth="1"/>
    <col min="5" max="5" width="12.625" style="4" customWidth="1"/>
    <col min="6" max="6" width="12.625" style="6" customWidth="1"/>
    <col min="7" max="7" width="10.625" style="4" customWidth="1"/>
    <col min="8" max="16384" width="9" style="4"/>
  </cols>
  <sheetData>
    <row r="1" spans="1:7" ht="30.95" customHeight="1">
      <c r="A1" s="7" t="s">
        <v>282</v>
      </c>
      <c r="B1" s="7"/>
      <c r="C1" s="7"/>
      <c r="D1" s="8"/>
      <c r="E1" s="7"/>
      <c r="F1" s="9"/>
    </row>
    <row r="2" spans="1:7" ht="31.5">
      <c r="A2" s="130" t="s">
        <v>283</v>
      </c>
      <c r="B2" s="130"/>
      <c r="C2" s="130"/>
      <c r="D2" s="131"/>
      <c r="E2" s="130"/>
      <c r="F2" s="132"/>
      <c r="G2" s="130"/>
    </row>
    <row r="3" spans="1:7" ht="23.1" customHeight="1">
      <c r="A3" s="133" t="s">
        <v>109</v>
      </c>
      <c r="B3" s="133"/>
      <c r="C3" s="133"/>
      <c r="D3" s="134"/>
      <c r="E3" s="133"/>
      <c r="F3" s="135"/>
      <c r="G3" s="133"/>
    </row>
    <row r="4" spans="1:7" s="1" customFormat="1" ht="33.950000000000003" customHeight="1">
      <c r="A4" s="10" t="s">
        <v>232</v>
      </c>
      <c r="B4" s="136" t="s">
        <v>284</v>
      </c>
      <c r="C4" s="137"/>
      <c r="D4" s="138" t="s">
        <v>285</v>
      </c>
      <c r="E4" s="139"/>
      <c r="F4" s="11" t="s">
        <v>7</v>
      </c>
      <c r="G4" s="10" t="s">
        <v>286</v>
      </c>
    </row>
    <row r="5" spans="1:7" s="1" customFormat="1" ht="24" customHeight="1">
      <c r="A5" s="12" t="s">
        <v>7</v>
      </c>
      <c r="B5" s="13">
        <f t="shared" ref="B5:F5" si="0">B6</f>
        <v>200</v>
      </c>
      <c r="C5" s="14">
        <f t="shared" si="0"/>
        <v>39660</v>
      </c>
      <c r="D5" s="14">
        <f t="shared" si="0"/>
        <v>8341</v>
      </c>
      <c r="E5" s="14">
        <f t="shared" si="0"/>
        <v>11930</v>
      </c>
      <c r="F5" s="14">
        <f t="shared" si="0"/>
        <v>51590</v>
      </c>
      <c r="G5" s="10"/>
    </row>
    <row r="6" spans="1:7" s="2" customFormat="1" ht="24" customHeight="1">
      <c r="A6" s="12" t="s">
        <v>12</v>
      </c>
      <c r="B6" s="15">
        <f>SUM(B7+B27+B31+B36+B42+B45+B50+B55+B59+B63+B69+B74+B79+B83+B87+B91+B95+B99+B102+B117+B137)</f>
        <v>200</v>
      </c>
      <c r="C6" s="16">
        <f>SUM(C7+C27+C31+C36+C42+C45+C50+C55+C59+C63+C69+C74+C79+C83+C87+C91+C95+C99+C102+C117+C137)</f>
        <v>39660</v>
      </c>
      <c r="D6" s="16">
        <f>SUM(D8+D28+D32+D37+D43+D46+D51+D56+D60+D64+D70+D75+D80+D84+D88+D92+D96+D100+D103+D118+D138)</f>
        <v>8341</v>
      </c>
      <c r="E6" s="16">
        <f>SUM(E7+E27+E31+E36+E42+E45+E50+E55+E59+E63+E69+E74+E79+E83+E87+E91+E95+E99+E102+E117+E137)</f>
        <v>11930</v>
      </c>
      <c r="F6" s="17">
        <f t="shared" ref="F6:F69" si="1">C6+E6</f>
        <v>51590</v>
      </c>
      <c r="G6" s="18"/>
    </row>
    <row r="7" spans="1:7" s="2" customFormat="1" ht="24" customHeight="1">
      <c r="A7" s="19" t="s">
        <v>13</v>
      </c>
      <c r="B7" s="20">
        <f>SUM(B8:B26)</f>
        <v>19</v>
      </c>
      <c r="C7" s="21">
        <f>SUM(C8:C26)</f>
        <v>3000</v>
      </c>
      <c r="D7" s="16">
        <f>SUM(D8:D26)</f>
        <v>3008.3</v>
      </c>
      <c r="E7" s="21">
        <f>11930*D8/8341+0.01</f>
        <v>2335.66</v>
      </c>
      <c r="F7" s="17">
        <f t="shared" si="1"/>
        <v>5335.66</v>
      </c>
      <c r="G7" s="18"/>
    </row>
    <row r="8" spans="1:7" s="2" customFormat="1" ht="24" customHeight="1">
      <c r="A8" s="22" t="s">
        <v>287</v>
      </c>
      <c r="B8" s="23">
        <v>1</v>
      </c>
      <c r="C8" s="24">
        <v>600</v>
      </c>
      <c r="D8" s="24">
        <v>1633</v>
      </c>
      <c r="E8" s="24">
        <f t="shared" ref="E8:E26" si="2">ROUND(E$7/D$7*D8,2)</f>
        <v>1267.8699999999999</v>
      </c>
      <c r="F8" s="17">
        <f t="shared" si="1"/>
        <v>1867.87</v>
      </c>
      <c r="G8" s="18"/>
    </row>
    <row r="9" spans="1:7" s="2" customFormat="1" ht="24" customHeight="1">
      <c r="A9" s="18" t="s">
        <v>121</v>
      </c>
      <c r="B9" s="23">
        <v>1</v>
      </c>
      <c r="C9" s="24">
        <v>60</v>
      </c>
      <c r="D9" s="24">
        <v>84.7</v>
      </c>
      <c r="E9" s="24">
        <f t="shared" si="2"/>
        <v>65.760000000000005</v>
      </c>
      <c r="F9" s="17">
        <f t="shared" si="1"/>
        <v>125.76</v>
      </c>
      <c r="G9" s="18"/>
    </row>
    <row r="10" spans="1:7" s="2" customFormat="1" ht="24" customHeight="1">
      <c r="A10" s="18" t="s">
        <v>122</v>
      </c>
      <c r="B10" s="23">
        <v>1</v>
      </c>
      <c r="C10" s="24">
        <v>60</v>
      </c>
      <c r="D10" s="24">
        <v>121.7</v>
      </c>
      <c r="E10" s="24">
        <f t="shared" si="2"/>
        <v>94.49</v>
      </c>
      <c r="F10" s="17">
        <f t="shared" si="1"/>
        <v>154.49</v>
      </c>
      <c r="G10" s="18"/>
    </row>
    <row r="11" spans="1:7" s="2" customFormat="1" ht="24" customHeight="1">
      <c r="A11" s="18" t="s">
        <v>124</v>
      </c>
      <c r="B11" s="23">
        <v>1</v>
      </c>
      <c r="C11" s="24">
        <v>60</v>
      </c>
      <c r="D11" s="24">
        <v>95.4</v>
      </c>
      <c r="E11" s="24">
        <f t="shared" si="2"/>
        <v>74.069999999999993</v>
      </c>
      <c r="F11" s="17">
        <f t="shared" si="1"/>
        <v>134.07</v>
      </c>
      <c r="G11" s="18"/>
    </row>
    <row r="12" spans="1:7" s="2" customFormat="1" ht="24" customHeight="1">
      <c r="A12" s="18" t="s">
        <v>125</v>
      </c>
      <c r="B12" s="23">
        <v>1</v>
      </c>
      <c r="C12" s="24">
        <v>60</v>
      </c>
      <c r="D12" s="24">
        <v>91.4</v>
      </c>
      <c r="E12" s="24">
        <f t="shared" si="2"/>
        <v>70.959999999999994</v>
      </c>
      <c r="F12" s="17">
        <f t="shared" si="1"/>
        <v>130.96</v>
      </c>
      <c r="G12" s="18"/>
    </row>
    <row r="13" spans="1:7" s="2" customFormat="1" ht="24" customHeight="1">
      <c r="A13" s="18" t="s">
        <v>126</v>
      </c>
      <c r="B13" s="23">
        <v>1</v>
      </c>
      <c r="C13" s="24">
        <v>60</v>
      </c>
      <c r="D13" s="24">
        <v>42.9</v>
      </c>
      <c r="E13" s="24">
        <f t="shared" si="2"/>
        <v>33.31</v>
      </c>
      <c r="F13" s="17">
        <f t="shared" si="1"/>
        <v>93.31</v>
      </c>
      <c r="G13" s="18"/>
    </row>
    <row r="14" spans="1:7" s="2" customFormat="1" ht="24" customHeight="1">
      <c r="A14" s="18" t="s">
        <v>127</v>
      </c>
      <c r="B14" s="23">
        <v>1</v>
      </c>
      <c r="C14" s="24">
        <v>60</v>
      </c>
      <c r="D14" s="24">
        <v>90.6</v>
      </c>
      <c r="E14" s="24">
        <f t="shared" si="2"/>
        <v>70.34</v>
      </c>
      <c r="F14" s="17">
        <f t="shared" si="1"/>
        <v>130.34</v>
      </c>
      <c r="G14" s="18"/>
    </row>
    <row r="15" spans="1:7" s="2" customFormat="1" ht="24" customHeight="1">
      <c r="A15" s="18" t="s">
        <v>128</v>
      </c>
      <c r="B15" s="23">
        <v>1</v>
      </c>
      <c r="C15" s="24">
        <v>60</v>
      </c>
      <c r="D15" s="24">
        <v>52.3</v>
      </c>
      <c r="E15" s="24">
        <f t="shared" si="2"/>
        <v>40.61</v>
      </c>
      <c r="F15" s="17">
        <f t="shared" si="1"/>
        <v>100.61</v>
      </c>
      <c r="G15" s="18"/>
    </row>
    <row r="16" spans="1:7" s="2" customFormat="1" ht="24" customHeight="1">
      <c r="A16" s="18" t="s">
        <v>129</v>
      </c>
      <c r="B16" s="23">
        <v>1</v>
      </c>
      <c r="C16" s="24">
        <v>180</v>
      </c>
      <c r="D16" s="24">
        <v>71.400000000000006</v>
      </c>
      <c r="E16" s="24">
        <f t="shared" si="2"/>
        <v>55.44</v>
      </c>
      <c r="F16" s="17">
        <f t="shared" si="1"/>
        <v>235.44</v>
      </c>
      <c r="G16" s="18"/>
    </row>
    <row r="17" spans="1:7" s="2" customFormat="1" ht="24" customHeight="1">
      <c r="A17" s="18" t="s">
        <v>130</v>
      </c>
      <c r="B17" s="23">
        <v>1</v>
      </c>
      <c r="C17" s="24">
        <v>180</v>
      </c>
      <c r="D17" s="24">
        <v>146.5</v>
      </c>
      <c r="E17" s="24">
        <f t="shared" si="2"/>
        <v>113.74</v>
      </c>
      <c r="F17" s="17">
        <f t="shared" si="1"/>
        <v>293.74</v>
      </c>
      <c r="G17" s="18"/>
    </row>
    <row r="18" spans="1:7" s="2" customFormat="1" ht="24" customHeight="1">
      <c r="A18" s="18" t="s">
        <v>131</v>
      </c>
      <c r="B18" s="23">
        <v>1</v>
      </c>
      <c r="C18" s="24">
        <v>180</v>
      </c>
      <c r="D18" s="24">
        <v>85.7</v>
      </c>
      <c r="E18" s="24">
        <f t="shared" si="2"/>
        <v>66.540000000000006</v>
      </c>
      <c r="F18" s="17">
        <f t="shared" si="1"/>
        <v>246.54</v>
      </c>
      <c r="G18" s="18"/>
    </row>
    <row r="19" spans="1:7" s="2" customFormat="1" ht="24" customHeight="1">
      <c r="A19" s="18" t="s">
        <v>132</v>
      </c>
      <c r="B19" s="23">
        <v>1</v>
      </c>
      <c r="C19" s="24">
        <v>180</v>
      </c>
      <c r="D19" s="24">
        <v>51.1</v>
      </c>
      <c r="E19" s="24">
        <f t="shared" si="2"/>
        <v>39.67</v>
      </c>
      <c r="F19" s="17">
        <f t="shared" si="1"/>
        <v>219.67</v>
      </c>
      <c r="G19" s="18"/>
    </row>
    <row r="20" spans="1:7" s="2" customFormat="1" ht="24" customHeight="1">
      <c r="A20" s="18" t="s">
        <v>133</v>
      </c>
      <c r="B20" s="23">
        <v>1</v>
      </c>
      <c r="C20" s="24">
        <v>180</v>
      </c>
      <c r="D20" s="24">
        <v>26.1</v>
      </c>
      <c r="E20" s="24">
        <f t="shared" si="2"/>
        <v>20.260000000000002</v>
      </c>
      <c r="F20" s="17">
        <f t="shared" si="1"/>
        <v>200.26</v>
      </c>
      <c r="G20" s="18"/>
    </row>
    <row r="21" spans="1:7" s="2" customFormat="1" ht="24" customHeight="1">
      <c r="A21" s="18" t="s">
        <v>134</v>
      </c>
      <c r="B21" s="23">
        <v>1</v>
      </c>
      <c r="C21" s="24">
        <v>180</v>
      </c>
      <c r="D21" s="24">
        <v>33.1</v>
      </c>
      <c r="E21" s="24">
        <f t="shared" si="2"/>
        <v>25.7</v>
      </c>
      <c r="F21" s="17">
        <f t="shared" si="1"/>
        <v>205.7</v>
      </c>
      <c r="G21" s="18"/>
    </row>
    <row r="22" spans="1:7" s="2" customFormat="1" ht="24" customHeight="1">
      <c r="A22" s="18" t="s">
        <v>135</v>
      </c>
      <c r="B22" s="23">
        <v>1</v>
      </c>
      <c r="C22" s="24">
        <v>180</v>
      </c>
      <c r="D22" s="24">
        <v>69.7</v>
      </c>
      <c r="E22" s="24">
        <f t="shared" si="2"/>
        <v>54.12</v>
      </c>
      <c r="F22" s="17">
        <f t="shared" si="1"/>
        <v>234.12</v>
      </c>
      <c r="G22" s="18"/>
    </row>
    <row r="23" spans="1:7" s="2" customFormat="1" ht="24" customHeight="1">
      <c r="A23" s="18" t="s">
        <v>136</v>
      </c>
      <c r="B23" s="23">
        <v>1</v>
      </c>
      <c r="C23" s="24">
        <v>180</v>
      </c>
      <c r="D23" s="24">
        <v>106.5</v>
      </c>
      <c r="E23" s="24">
        <f t="shared" si="2"/>
        <v>82.69</v>
      </c>
      <c r="F23" s="17">
        <f t="shared" si="1"/>
        <v>262.69</v>
      </c>
      <c r="G23" s="18"/>
    </row>
    <row r="24" spans="1:7" s="2" customFormat="1" ht="24" customHeight="1">
      <c r="A24" s="18" t="s">
        <v>137</v>
      </c>
      <c r="B24" s="23">
        <v>1</v>
      </c>
      <c r="C24" s="24">
        <v>180</v>
      </c>
      <c r="D24" s="24">
        <v>77.8</v>
      </c>
      <c r="E24" s="24">
        <f t="shared" si="2"/>
        <v>60.4</v>
      </c>
      <c r="F24" s="17">
        <f t="shared" si="1"/>
        <v>240.4</v>
      </c>
      <c r="G24" s="18"/>
    </row>
    <row r="25" spans="1:7" s="2" customFormat="1" ht="24" customHeight="1">
      <c r="A25" s="18" t="s">
        <v>138</v>
      </c>
      <c r="B25" s="23">
        <v>1</v>
      </c>
      <c r="C25" s="24">
        <v>180</v>
      </c>
      <c r="D25" s="24">
        <v>61.9</v>
      </c>
      <c r="E25" s="24">
        <f t="shared" si="2"/>
        <v>48.06</v>
      </c>
      <c r="F25" s="17">
        <f t="shared" si="1"/>
        <v>228.06</v>
      </c>
      <c r="G25" s="18"/>
    </row>
    <row r="26" spans="1:7" s="2" customFormat="1" ht="24" customHeight="1">
      <c r="A26" s="18" t="s">
        <v>139</v>
      </c>
      <c r="B26" s="23">
        <v>1</v>
      </c>
      <c r="C26" s="24">
        <v>180</v>
      </c>
      <c r="D26" s="24">
        <v>66.5</v>
      </c>
      <c r="E26" s="24">
        <f t="shared" si="2"/>
        <v>51.63</v>
      </c>
      <c r="F26" s="17">
        <f t="shared" si="1"/>
        <v>231.63</v>
      </c>
      <c r="G26" s="18"/>
    </row>
    <row r="27" spans="1:7" s="2" customFormat="1" ht="24" customHeight="1">
      <c r="A27" s="19" t="s">
        <v>14</v>
      </c>
      <c r="B27" s="15">
        <f>SUM(B28:B30)+B157+B158+B159+B160</f>
        <v>7</v>
      </c>
      <c r="C27" s="16">
        <f>SUM(C28:C30)+C157+C158+C159+C160</f>
        <v>1560</v>
      </c>
      <c r="D27" s="16">
        <f>SUM(D28:D30)+D157+D158+D159+D160</f>
        <v>709</v>
      </c>
      <c r="E27" s="21">
        <f>11930*D28/8341</f>
        <v>507.04</v>
      </c>
      <c r="F27" s="17">
        <f t="shared" si="1"/>
        <v>2067.04</v>
      </c>
      <c r="G27" s="18"/>
    </row>
    <row r="28" spans="1:7" s="2" customFormat="1" ht="24" customHeight="1">
      <c r="A28" s="22" t="s">
        <v>287</v>
      </c>
      <c r="B28" s="23">
        <v>1</v>
      </c>
      <c r="C28" s="24">
        <v>600</v>
      </c>
      <c r="D28" s="24">
        <v>354.5</v>
      </c>
      <c r="E28" s="24">
        <f t="shared" ref="E28:E30" si="3">ROUND(E$27/D$27*D28,2)</f>
        <v>253.52</v>
      </c>
      <c r="F28" s="17">
        <f t="shared" si="1"/>
        <v>853.52</v>
      </c>
      <c r="G28" s="18"/>
    </row>
    <row r="29" spans="1:7" s="2" customFormat="1" ht="24" customHeight="1">
      <c r="A29" s="22" t="s">
        <v>140</v>
      </c>
      <c r="B29" s="23">
        <v>1</v>
      </c>
      <c r="C29" s="24">
        <v>60</v>
      </c>
      <c r="D29" s="24">
        <v>76</v>
      </c>
      <c r="E29" s="24">
        <f t="shared" si="3"/>
        <v>54.35</v>
      </c>
      <c r="F29" s="17">
        <f t="shared" si="1"/>
        <v>114.35</v>
      </c>
      <c r="G29" s="18"/>
    </row>
    <row r="30" spans="1:7" s="2" customFormat="1" ht="24" customHeight="1">
      <c r="A30" s="22" t="s">
        <v>141</v>
      </c>
      <c r="B30" s="23">
        <v>1</v>
      </c>
      <c r="C30" s="24">
        <v>180</v>
      </c>
      <c r="D30" s="24">
        <v>22.8</v>
      </c>
      <c r="E30" s="24">
        <f t="shared" si="3"/>
        <v>16.309999999999999</v>
      </c>
      <c r="F30" s="17">
        <f t="shared" si="1"/>
        <v>196.31</v>
      </c>
      <c r="G30" s="18"/>
    </row>
    <row r="31" spans="1:7" s="2" customFormat="1" ht="24" customHeight="1">
      <c r="A31" s="19" t="s">
        <v>15</v>
      </c>
      <c r="B31" s="25">
        <f>SUM(B32:B35)+B161+B162+B163+B164+B165+B166</f>
        <v>10</v>
      </c>
      <c r="C31" s="26">
        <f>SUM(C32:C35)+C161+C162+C163+C164+C165+C166</f>
        <v>1980</v>
      </c>
      <c r="D31" s="26">
        <f>SUM(D32:D35)+D161+D162+D163+D164+D165+D166</f>
        <v>971.4</v>
      </c>
      <c r="E31" s="21">
        <f>11930*D32/8341</f>
        <v>694.69</v>
      </c>
      <c r="F31" s="17">
        <f t="shared" si="1"/>
        <v>2674.69</v>
      </c>
      <c r="G31" s="18"/>
    </row>
    <row r="32" spans="1:7" s="2" customFormat="1" ht="24" customHeight="1">
      <c r="A32" s="22" t="s">
        <v>287</v>
      </c>
      <c r="B32" s="23">
        <v>1</v>
      </c>
      <c r="C32" s="24">
        <v>600</v>
      </c>
      <c r="D32" s="24">
        <v>485.7</v>
      </c>
      <c r="E32" s="24">
        <f t="shared" ref="E32:E35" si="4">ROUND(E$31/D$31*D32,2)</f>
        <v>347.35</v>
      </c>
      <c r="F32" s="17">
        <f t="shared" si="1"/>
        <v>947.35</v>
      </c>
      <c r="G32" s="18"/>
    </row>
    <row r="33" spans="1:7" s="2" customFormat="1" ht="24" customHeight="1">
      <c r="A33" s="22" t="s">
        <v>142</v>
      </c>
      <c r="B33" s="23">
        <v>1</v>
      </c>
      <c r="C33" s="24">
        <v>60</v>
      </c>
      <c r="D33" s="24">
        <v>94.7</v>
      </c>
      <c r="E33" s="24">
        <f t="shared" si="4"/>
        <v>67.72</v>
      </c>
      <c r="F33" s="17">
        <f t="shared" si="1"/>
        <v>127.72</v>
      </c>
      <c r="G33" s="18"/>
    </row>
    <row r="34" spans="1:7" s="2" customFormat="1" ht="24" customHeight="1">
      <c r="A34" s="22" t="s">
        <v>143</v>
      </c>
      <c r="B34" s="23">
        <v>1</v>
      </c>
      <c r="C34" s="24">
        <v>60</v>
      </c>
      <c r="D34" s="24">
        <v>52.2</v>
      </c>
      <c r="E34" s="24">
        <f t="shared" si="4"/>
        <v>37.33</v>
      </c>
      <c r="F34" s="17">
        <f t="shared" si="1"/>
        <v>97.33</v>
      </c>
      <c r="G34" s="18"/>
    </row>
    <row r="35" spans="1:7" s="2" customFormat="1" ht="24" customHeight="1">
      <c r="A35" s="22" t="s">
        <v>144</v>
      </c>
      <c r="B35" s="23">
        <v>1</v>
      </c>
      <c r="C35" s="24">
        <v>180</v>
      </c>
      <c r="D35" s="24">
        <v>39.299999999999997</v>
      </c>
      <c r="E35" s="24">
        <f t="shared" si="4"/>
        <v>28.11</v>
      </c>
      <c r="F35" s="17">
        <f t="shared" si="1"/>
        <v>208.11</v>
      </c>
      <c r="G35" s="18"/>
    </row>
    <row r="36" spans="1:7" s="2" customFormat="1" ht="24" customHeight="1">
      <c r="A36" s="19" t="s">
        <v>16</v>
      </c>
      <c r="B36" s="25">
        <f>SUM(B37:B41)+B167+B168</f>
        <v>7</v>
      </c>
      <c r="C36" s="26">
        <f>SUM(C37:C41)+C167+C168</f>
        <v>1200</v>
      </c>
      <c r="D36" s="26">
        <f>SUM(D37:D41)+D167+D168</f>
        <v>584</v>
      </c>
      <c r="E36" s="21">
        <f>11930*D37/8341</f>
        <v>417.64</v>
      </c>
      <c r="F36" s="17">
        <f t="shared" si="1"/>
        <v>1617.64</v>
      </c>
      <c r="G36" s="18"/>
    </row>
    <row r="37" spans="1:7" s="2" customFormat="1" ht="24" customHeight="1">
      <c r="A37" s="22" t="s">
        <v>287</v>
      </c>
      <c r="B37" s="23">
        <v>1</v>
      </c>
      <c r="C37" s="24">
        <v>600</v>
      </c>
      <c r="D37" s="24">
        <v>292</v>
      </c>
      <c r="E37" s="24">
        <f>ROUND(E$36/D$36*D37-0.01,2)</f>
        <v>208.81</v>
      </c>
      <c r="F37" s="17">
        <f t="shared" si="1"/>
        <v>808.81</v>
      </c>
      <c r="G37" s="18"/>
    </row>
    <row r="38" spans="1:7" s="2" customFormat="1" ht="24" customHeight="1">
      <c r="A38" s="22" t="s">
        <v>145</v>
      </c>
      <c r="B38" s="23">
        <v>1</v>
      </c>
      <c r="C38" s="24">
        <v>60</v>
      </c>
      <c r="D38" s="24">
        <v>50.6</v>
      </c>
      <c r="E38" s="24">
        <f t="shared" ref="E38:E41" si="5">ROUND(E$36/D$36*D38,2)</f>
        <v>36.19</v>
      </c>
      <c r="F38" s="17">
        <f t="shared" si="1"/>
        <v>96.19</v>
      </c>
      <c r="G38" s="18"/>
    </row>
    <row r="39" spans="1:7" s="2" customFormat="1" ht="24" customHeight="1">
      <c r="A39" s="22" t="s">
        <v>146</v>
      </c>
      <c r="B39" s="23">
        <v>1</v>
      </c>
      <c r="C39" s="24">
        <v>60</v>
      </c>
      <c r="D39" s="24">
        <v>29.2</v>
      </c>
      <c r="E39" s="24">
        <f t="shared" si="5"/>
        <v>20.88</v>
      </c>
      <c r="F39" s="17">
        <f t="shared" si="1"/>
        <v>80.88</v>
      </c>
      <c r="G39" s="18"/>
    </row>
    <row r="40" spans="1:7" s="2" customFormat="1" ht="24" customHeight="1">
      <c r="A40" s="22" t="s">
        <v>147</v>
      </c>
      <c r="B40" s="23">
        <v>1</v>
      </c>
      <c r="C40" s="24">
        <v>60</v>
      </c>
      <c r="D40" s="24">
        <v>43</v>
      </c>
      <c r="E40" s="24">
        <f t="shared" si="5"/>
        <v>30.75</v>
      </c>
      <c r="F40" s="17">
        <f t="shared" si="1"/>
        <v>90.75</v>
      </c>
      <c r="G40" s="18"/>
    </row>
    <row r="41" spans="1:7" s="2" customFormat="1" ht="24" customHeight="1">
      <c r="A41" s="22" t="s">
        <v>148</v>
      </c>
      <c r="B41" s="23">
        <v>1</v>
      </c>
      <c r="C41" s="24">
        <v>60</v>
      </c>
      <c r="D41" s="24">
        <v>38.799999999999997</v>
      </c>
      <c r="E41" s="24">
        <f t="shared" si="5"/>
        <v>27.75</v>
      </c>
      <c r="F41" s="17">
        <f t="shared" si="1"/>
        <v>87.75</v>
      </c>
      <c r="G41" s="18"/>
    </row>
    <row r="42" spans="1:7" s="2" customFormat="1" ht="24" customHeight="1">
      <c r="A42" s="19" t="s">
        <v>17</v>
      </c>
      <c r="B42" s="25">
        <f>SUM(B43:B44)+B169+B170</f>
        <v>4</v>
      </c>
      <c r="C42" s="26">
        <f>SUM(C43:C44)+C169+C170</f>
        <v>1020</v>
      </c>
      <c r="D42" s="26">
        <f>SUM(D43:D44)+D169+D170</f>
        <v>194.5</v>
      </c>
      <c r="E42" s="21">
        <f>11930*D43/8341</f>
        <v>176.78</v>
      </c>
      <c r="F42" s="17">
        <f t="shared" si="1"/>
        <v>1196.78</v>
      </c>
      <c r="G42" s="18"/>
    </row>
    <row r="43" spans="1:7" s="2" customFormat="1" ht="24" customHeight="1">
      <c r="A43" s="22" t="s">
        <v>287</v>
      </c>
      <c r="B43" s="23">
        <v>1</v>
      </c>
      <c r="C43" s="24">
        <v>600</v>
      </c>
      <c r="D43" s="24">
        <v>123.6</v>
      </c>
      <c r="E43" s="24">
        <f>ROUND(E$42/D$42*D43-0.01,2)</f>
        <v>112.33</v>
      </c>
      <c r="F43" s="17">
        <f t="shared" si="1"/>
        <v>712.33</v>
      </c>
      <c r="G43" s="18"/>
    </row>
    <row r="44" spans="1:7" s="2" customFormat="1" ht="24" customHeight="1">
      <c r="A44" s="22" t="s">
        <v>151</v>
      </c>
      <c r="B44" s="23">
        <v>1</v>
      </c>
      <c r="C44" s="24">
        <v>60</v>
      </c>
      <c r="D44" s="24">
        <v>27.6</v>
      </c>
      <c r="E44" s="24">
        <f>ROUND(E$42/D$42*D44,2)</f>
        <v>25.09</v>
      </c>
      <c r="F44" s="17">
        <f t="shared" si="1"/>
        <v>85.09</v>
      </c>
      <c r="G44" s="18"/>
    </row>
    <row r="45" spans="1:7" s="2" customFormat="1" ht="24" customHeight="1">
      <c r="A45" s="19" t="s">
        <v>18</v>
      </c>
      <c r="B45" s="25">
        <f>SUM(B46:B49)+B171+B172+B173+B174</f>
        <v>8</v>
      </c>
      <c r="C45" s="26">
        <f>SUM(C46:C49)+C171+C172+C173+C174</f>
        <v>1500</v>
      </c>
      <c r="D45" s="26">
        <f>SUM(D46:D49)+D171+D172+D173+D174</f>
        <v>864.8</v>
      </c>
      <c r="E45" s="21">
        <f>11930*D46/8341</f>
        <v>618.45000000000005</v>
      </c>
      <c r="F45" s="17">
        <f t="shared" si="1"/>
        <v>2118.4499999999998</v>
      </c>
      <c r="G45" s="18"/>
    </row>
    <row r="46" spans="1:7" s="2" customFormat="1" ht="24" customHeight="1">
      <c r="A46" s="22" t="s">
        <v>287</v>
      </c>
      <c r="B46" s="23">
        <v>1</v>
      </c>
      <c r="C46" s="24">
        <v>600</v>
      </c>
      <c r="D46" s="24">
        <v>432.4</v>
      </c>
      <c r="E46" s="24">
        <f>ROUND(E$45/D$45*D46-0.01,2)</f>
        <v>309.22000000000003</v>
      </c>
      <c r="F46" s="17">
        <f t="shared" si="1"/>
        <v>909.22</v>
      </c>
      <c r="G46" s="18"/>
    </row>
    <row r="47" spans="1:7" s="2" customFormat="1" ht="24" customHeight="1">
      <c r="A47" s="22" t="s">
        <v>152</v>
      </c>
      <c r="B47" s="23">
        <v>1</v>
      </c>
      <c r="C47" s="24">
        <v>60</v>
      </c>
      <c r="D47" s="24">
        <v>62</v>
      </c>
      <c r="E47" s="24">
        <f t="shared" ref="E47:E49" si="6">ROUND(E$45/D$45*D47,2)</f>
        <v>44.34</v>
      </c>
      <c r="F47" s="17">
        <f t="shared" si="1"/>
        <v>104.34</v>
      </c>
      <c r="G47" s="18"/>
    </row>
    <row r="48" spans="1:7" s="2" customFormat="1" ht="24" customHeight="1">
      <c r="A48" s="22" t="s">
        <v>153</v>
      </c>
      <c r="B48" s="23">
        <v>1</v>
      </c>
      <c r="C48" s="24">
        <v>60</v>
      </c>
      <c r="D48" s="24">
        <v>46.9</v>
      </c>
      <c r="E48" s="24">
        <f t="shared" si="6"/>
        <v>33.54</v>
      </c>
      <c r="F48" s="17">
        <f t="shared" si="1"/>
        <v>93.54</v>
      </c>
      <c r="G48" s="18"/>
    </row>
    <row r="49" spans="1:7" s="2" customFormat="1" ht="24" customHeight="1">
      <c r="A49" s="22" t="s">
        <v>154</v>
      </c>
      <c r="B49" s="23">
        <v>1</v>
      </c>
      <c r="C49" s="24">
        <v>60</v>
      </c>
      <c r="D49" s="24">
        <v>38.5</v>
      </c>
      <c r="E49" s="24">
        <f t="shared" si="6"/>
        <v>27.53</v>
      </c>
      <c r="F49" s="17">
        <f t="shared" si="1"/>
        <v>87.53</v>
      </c>
      <c r="G49" s="18"/>
    </row>
    <row r="50" spans="1:7" s="2" customFormat="1" ht="24" customHeight="1">
      <c r="A50" s="19" t="s">
        <v>19</v>
      </c>
      <c r="B50" s="25">
        <f>SUM(B51:B54)+B175+B176+B177+B178</f>
        <v>8</v>
      </c>
      <c r="C50" s="26">
        <f>SUM(C51:C54)+C175+C176+C177+C178</f>
        <v>1500</v>
      </c>
      <c r="D50" s="26">
        <f>SUM(D51:D54)+D175+D176+D177+D178</f>
        <v>533.4</v>
      </c>
      <c r="E50" s="21">
        <f>11930*D51/8341</f>
        <v>381.46</v>
      </c>
      <c r="F50" s="17">
        <f t="shared" si="1"/>
        <v>1881.46</v>
      </c>
      <c r="G50" s="18"/>
    </row>
    <row r="51" spans="1:7" s="2" customFormat="1" ht="24" customHeight="1">
      <c r="A51" s="22" t="s">
        <v>287</v>
      </c>
      <c r="B51" s="23">
        <v>1</v>
      </c>
      <c r="C51" s="24">
        <v>600</v>
      </c>
      <c r="D51" s="24">
        <v>266.7</v>
      </c>
      <c r="E51" s="24">
        <f t="shared" ref="E51:E54" si="7">ROUND(E$50/D$50*D51,2)</f>
        <v>190.73</v>
      </c>
      <c r="F51" s="17">
        <f t="shared" si="1"/>
        <v>790.73</v>
      </c>
      <c r="G51" s="18"/>
    </row>
    <row r="52" spans="1:7" s="2" customFormat="1" ht="24" customHeight="1">
      <c r="A52" s="22" t="s">
        <v>155</v>
      </c>
      <c r="B52" s="23">
        <v>1</v>
      </c>
      <c r="C52" s="24">
        <v>60</v>
      </c>
      <c r="D52" s="24">
        <v>55.6</v>
      </c>
      <c r="E52" s="24">
        <f t="shared" si="7"/>
        <v>39.76</v>
      </c>
      <c r="F52" s="17">
        <f t="shared" si="1"/>
        <v>99.76</v>
      </c>
      <c r="G52" s="18"/>
    </row>
    <row r="53" spans="1:7" s="2" customFormat="1" ht="24" customHeight="1">
      <c r="A53" s="22" t="s">
        <v>156</v>
      </c>
      <c r="B53" s="23">
        <v>1</v>
      </c>
      <c r="C53" s="24">
        <v>60</v>
      </c>
      <c r="D53" s="24">
        <v>18.600000000000001</v>
      </c>
      <c r="E53" s="24">
        <f t="shared" si="7"/>
        <v>13.3</v>
      </c>
      <c r="F53" s="17">
        <f t="shared" si="1"/>
        <v>73.3</v>
      </c>
      <c r="G53" s="18"/>
    </row>
    <row r="54" spans="1:7" s="2" customFormat="1" ht="24" customHeight="1">
      <c r="A54" s="22" t="s">
        <v>157</v>
      </c>
      <c r="B54" s="23">
        <v>1</v>
      </c>
      <c r="C54" s="24">
        <v>60</v>
      </c>
      <c r="D54" s="24">
        <v>19</v>
      </c>
      <c r="E54" s="24">
        <f t="shared" si="7"/>
        <v>13.59</v>
      </c>
      <c r="F54" s="17">
        <f t="shared" si="1"/>
        <v>73.59</v>
      </c>
      <c r="G54" s="18"/>
    </row>
    <row r="55" spans="1:7" s="2" customFormat="1" ht="24" customHeight="1">
      <c r="A55" s="19" t="s">
        <v>20</v>
      </c>
      <c r="B55" s="25">
        <f>SUM(B56:B58)+B179+B180+B181</f>
        <v>6</v>
      </c>
      <c r="C55" s="26">
        <f>SUM(C56:C58)+C179+C180+C181</f>
        <v>1260</v>
      </c>
      <c r="D55" s="26">
        <f>SUM(D56:D58)+D179+D180+D181</f>
        <v>640.4</v>
      </c>
      <c r="E55" s="21">
        <f>11930*D56/8341</f>
        <v>457.98</v>
      </c>
      <c r="F55" s="17">
        <f t="shared" si="1"/>
        <v>1717.98</v>
      </c>
      <c r="G55" s="18"/>
    </row>
    <row r="56" spans="1:7" s="2" customFormat="1" ht="24" customHeight="1">
      <c r="A56" s="22" t="s">
        <v>287</v>
      </c>
      <c r="B56" s="23">
        <v>1</v>
      </c>
      <c r="C56" s="24">
        <v>600</v>
      </c>
      <c r="D56" s="24">
        <v>320.2</v>
      </c>
      <c r="E56" s="24">
        <f>ROUND(E$55/D$55*D56+0.01,2)</f>
        <v>229</v>
      </c>
      <c r="F56" s="17">
        <f t="shared" si="1"/>
        <v>829</v>
      </c>
      <c r="G56" s="18"/>
    </row>
    <row r="57" spans="1:7" s="2" customFormat="1" ht="24" customHeight="1">
      <c r="A57" s="22" t="s">
        <v>158</v>
      </c>
      <c r="B57" s="23">
        <v>1</v>
      </c>
      <c r="C57" s="24">
        <v>60</v>
      </c>
      <c r="D57" s="24">
        <v>68.099999999999994</v>
      </c>
      <c r="E57" s="24">
        <f>ROUND(E$55/D$55*D57,2)</f>
        <v>48.7</v>
      </c>
      <c r="F57" s="17">
        <f t="shared" si="1"/>
        <v>108.7</v>
      </c>
      <c r="G57" s="18"/>
    </row>
    <row r="58" spans="1:7" s="2" customFormat="1" ht="24" customHeight="1">
      <c r="A58" s="22" t="s">
        <v>159</v>
      </c>
      <c r="B58" s="23">
        <v>1</v>
      </c>
      <c r="C58" s="24">
        <v>60</v>
      </c>
      <c r="D58" s="24">
        <v>64.3</v>
      </c>
      <c r="E58" s="24">
        <f>ROUND(E$55/D$55*D58,2)</f>
        <v>45.98</v>
      </c>
      <c r="F58" s="17">
        <f t="shared" si="1"/>
        <v>105.98</v>
      </c>
      <c r="G58" s="18"/>
    </row>
    <row r="59" spans="1:7" s="2" customFormat="1" ht="24" customHeight="1">
      <c r="A59" s="19" t="s">
        <v>21</v>
      </c>
      <c r="B59" s="25">
        <f>SUM(B60:B62)+B182+B183+B184</f>
        <v>6</v>
      </c>
      <c r="C59" s="26">
        <f>SUM(C60:C62)+C182+C183+C184</f>
        <v>1260</v>
      </c>
      <c r="D59" s="26">
        <f>SUM(D60:D62)+D182+D183+D184</f>
        <v>739.8</v>
      </c>
      <c r="E59" s="21">
        <f>11930*D60/8341</f>
        <v>529.05999999999995</v>
      </c>
      <c r="F59" s="17">
        <f t="shared" si="1"/>
        <v>1789.06</v>
      </c>
      <c r="G59" s="18"/>
    </row>
    <row r="60" spans="1:7" s="2" customFormat="1" ht="24" customHeight="1">
      <c r="A60" s="22" t="s">
        <v>287</v>
      </c>
      <c r="B60" s="23">
        <v>1</v>
      </c>
      <c r="C60" s="24">
        <v>600</v>
      </c>
      <c r="D60" s="24">
        <v>369.9</v>
      </c>
      <c r="E60" s="24">
        <f>ROUND(E$59/D$59*D60+0.01,2)</f>
        <v>264.54000000000002</v>
      </c>
      <c r="F60" s="17">
        <f t="shared" si="1"/>
        <v>864.54</v>
      </c>
      <c r="G60" s="18"/>
    </row>
    <row r="61" spans="1:7" s="2" customFormat="1" ht="24" customHeight="1">
      <c r="A61" s="22" t="s">
        <v>288</v>
      </c>
      <c r="B61" s="23">
        <v>1</v>
      </c>
      <c r="C61" s="24">
        <v>60</v>
      </c>
      <c r="D61" s="24">
        <v>53.14</v>
      </c>
      <c r="E61" s="24">
        <f>ROUND(E$59/D$59*D61,2)</f>
        <v>38</v>
      </c>
      <c r="F61" s="17">
        <f t="shared" si="1"/>
        <v>98</v>
      </c>
      <c r="G61" s="18"/>
    </row>
    <row r="62" spans="1:7" s="2" customFormat="1" ht="24" customHeight="1">
      <c r="A62" s="22" t="s">
        <v>161</v>
      </c>
      <c r="B62" s="23">
        <v>1</v>
      </c>
      <c r="C62" s="24">
        <v>60</v>
      </c>
      <c r="D62" s="24">
        <v>79.73</v>
      </c>
      <c r="E62" s="24">
        <f>ROUND(E$59/D$59*D62,2)</f>
        <v>57.02</v>
      </c>
      <c r="F62" s="17">
        <f t="shared" si="1"/>
        <v>117.02</v>
      </c>
      <c r="G62" s="18"/>
    </row>
    <row r="63" spans="1:7" s="2" customFormat="1" ht="24" customHeight="1">
      <c r="A63" s="19" t="s">
        <v>22</v>
      </c>
      <c r="B63" s="25">
        <f>SUM(B64:B68)+B185+B186+B187+B188+B189+B190+B191</f>
        <v>12</v>
      </c>
      <c r="C63" s="26">
        <f>SUM(C64:C68)+C185+C186+C187+C188+C189+C190+C191</f>
        <v>2100</v>
      </c>
      <c r="D63" s="26">
        <f>SUM(D64:D68)+D185+D186+D187+D188+D189+D190+D191</f>
        <v>653.4</v>
      </c>
      <c r="E63" s="21">
        <f>11930*D64/8341</f>
        <v>467.27</v>
      </c>
      <c r="F63" s="17">
        <f t="shared" si="1"/>
        <v>2567.27</v>
      </c>
      <c r="G63" s="18"/>
    </row>
    <row r="64" spans="1:7" s="2" customFormat="1" ht="24" customHeight="1">
      <c r="A64" s="22" t="s">
        <v>287</v>
      </c>
      <c r="B64" s="23">
        <v>1</v>
      </c>
      <c r="C64" s="24">
        <v>600</v>
      </c>
      <c r="D64" s="24">
        <v>326.7</v>
      </c>
      <c r="E64" s="24">
        <f>ROUND(E$63/D$63*D64-0.02,2)</f>
        <v>233.62</v>
      </c>
      <c r="F64" s="17">
        <f t="shared" si="1"/>
        <v>833.62</v>
      </c>
      <c r="G64" s="18"/>
    </row>
    <row r="65" spans="1:7" s="2" customFormat="1" ht="24" customHeight="1">
      <c r="A65" s="22" t="s">
        <v>289</v>
      </c>
      <c r="B65" s="23">
        <v>1</v>
      </c>
      <c r="C65" s="24">
        <v>60</v>
      </c>
      <c r="D65" s="24">
        <v>69.099999999999994</v>
      </c>
      <c r="E65" s="24">
        <f t="shared" ref="E65:E68" si="8">ROUND(E$63/D$63*D65,2)</f>
        <v>49.42</v>
      </c>
      <c r="F65" s="17">
        <f t="shared" si="1"/>
        <v>109.42</v>
      </c>
      <c r="G65" s="18"/>
    </row>
    <row r="66" spans="1:7" s="2" customFormat="1" ht="24" customHeight="1">
      <c r="A66" s="22" t="s">
        <v>162</v>
      </c>
      <c r="B66" s="23">
        <v>1</v>
      </c>
      <c r="C66" s="24">
        <v>60</v>
      </c>
      <c r="D66" s="24">
        <v>17.100000000000001</v>
      </c>
      <c r="E66" s="24">
        <f t="shared" si="8"/>
        <v>12.23</v>
      </c>
      <c r="F66" s="17">
        <f t="shared" si="1"/>
        <v>72.23</v>
      </c>
      <c r="G66" s="18"/>
    </row>
    <row r="67" spans="1:7" s="2" customFormat="1" ht="24" customHeight="1">
      <c r="A67" s="22" t="s">
        <v>163</v>
      </c>
      <c r="B67" s="23">
        <v>1</v>
      </c>
      <c r="C67" s="24">
        <v>60</v>
      </c>
      <c r="D67" s="24">
        <v>31</v>
      </c>
      <c r="E67" s="24">
        <f t="shared" si="8"/>
        <v>22.17</v>
      </c>
      <c r="F67" s="17">
        <f t="shared" si="1"/>
        <v>82.17</v>
      </c>
      <c r="G67" s="18"/>
    </row>
    <row r="68" spans="1:7" s="2" customFormat="1" ht="24" customHeight="1">
      <c r="A68" s="22" t="s">
        <v>164</v>
      </c>
      <c r="B68" s="23">
        <v>1</v>
      </c>
      <c r="C68" s="24">
        <v>60</v>
      </c>
      <c r="D68" s="24">
        <v>4.5999999999999996</v>
      </c>
      <c r="E68" s="24">
        <f t="shared" si="8"/>
        <v>3.29</v>
      </c>
      <c r="F68" s="17">
        <f t="shared" si="1"/>
        <v>63.29</v>
      </c>
      <c r="G68" s="18"/>
    </row>
    <row r="69" spans="1:7" s="2" customFormat="1" ht="24" customHeight="1">
      <c r="A69" s="19" t="s">
        <v>23</v>
      </c>
      <c r="B69" s="25">
        <f>SUM(B70:B73)+B192+B193+B194+B195+B196+B197</f>
        <v>10</v>
      </c>
      <c r="C69" s="26">
        <f>SUM(C70:C73)+C192+C193+C194+C195+C196+C197</f>
        <v>1860</v>
      </c>
      <c r="D69" s="26">
        <f>SUM(D70:D73)+D192+D193+D194+D195+D196+D197</f>
        <v>1288</v>
      </c>
      <c r="E69" s="21">
        <f>11930*D70/8341</f>
        <v>921.1</v>
      </c>
      <c r="F69" s="17">
        <f t="shared" si="1"/>
        <v>2781.1</v>
      </c>
      <c r="G69" s="18"/>
    </row>
    <row r="70" spans="1:7" s="2" customFormat="1" ht="24" customHeight="1">
      <c r="A70" s="22" t="s">
        <v>287</v>
      </c>
      <c r="B70" s="23">
        <v>1</v>
      </c>
      <c r="C70" s="24">
        <v>600</v>
      </c>
      <c r="D70" s="24">
        <v>644</v>
      </c>
      <c r="E70" s="24">
        <f>ROUND(E$69/D$69*D70+0.01,2)</f>
        <v>460.56</v>
      </c>
      <c r="F70" s="17">
        <f t="shared" ref="F70:F133" si="9">C70+E70</f>
        <v>1060.56</v>
      </c>
      <c r="G70" s="18"/>
    </row>
    <row r="71" spans="1:7" s="2" customFormat="1" ht="24" customHeight="1">
      <c r="A71" s="22" t="s">
        <v>165</v>
      </c>
      <c r="B71" s="23">
        <v>1</v>
      </c>
      <c r="C71" s="24">
        <v>60</v>
      </c>
      <c r="D71" s="24">
        <v>72</v>
      </c>
      <c r="E71" s="24">
        <f t="shared" ref="E71:E73" si="10">ROUND(E$69/D$69*D71,2)</f>
        <v>51.49</v>
      </c>
      <c r="F71" s="17">
        <f t="shared" si="9"/>
        <v>111.49</v>
      </c>
      <c r="G71" s="18"/>
    </row>
    <row r="72" spans="1:7" s="2" customFormat="1" ht="24" customHeight="1">
      <c r="A72" s="22" t="s">
        <v>166</v>
      </c>
      <c r="B72" s="23">
        <v>1</v>
      </c>
      <c r="C72" s="24">
        <v>60</v>
      </c>
      <c r="D72" s="24">
        <v>61.4</v>
      </c>
      <c r="E72" s="24">
        <f t="shared" si="10"/>
        <v>43.91</v>
      </c>
      <c r="F72" s="17">
        <f t="shared" si="9"/>
        <v>103.91</v>
      </c>
      <c r="G72" s="18"/>
    </row>
    <row r="73" spans="1:7" s="2" customFormat="1" ht="24" customHeight="1">
      <c r="A73" s="22" t="s">
        <v>167</v>
      </c>
      <c r="B73" s="23">
        <v>1</v>
      </c>
      <c r="C73" s="24">
        <v>60</v>
      </c>
      <c r="D73" s="24">
        <v>62.3</v>
      </c>
      <c r="E73" s="24">
        <f t="shared" si="10"/>
        <v>44.55</v>
      </c>
      <c r="F73" s="17">
        <f t="shared" si="9"/>
        <v>104.55</v>
      </c>
      <c r="G73" s="18"/>
    </row>
    <row r="74" spans="1:7" s="2" customFormat="1" ht="24" customHeight="1">
      <c r="A74" s="19" t="s">
        <v>24</v>
      </c>
      <c r="B74" s="25">
        <f>SUM(B75:B78)+B198+B199+B200+B201+B202+B203+B204</f>
        <v>11</v>
      </c>
      <c r="C74" s="26">
        <f>SUM(C75:C78)+C198+C199+C200+C201+C202+C203+C204</f>
        <v>2160</v>
      </c>
      <c r="D74" s="26">
        <f>SUM(D75:D78)+D198+D199+D200+D201+D202+D203+D204</f>
        <v>911.2</v>
      </c>
      <c r="E74" s="21">
        <f>11930*D75/8341</f>
        <v>651.64</v>
      </c>
      <c r="F74" s="17">
        <f t="shared" si="9"/>
        <v>2811.64</v>
      </c>
      <c r="G74" s="18"/>
    </row>
    <row r="75" spans="1:7" s="2" customFormat="1" ht="24" customHeight="1">
      <c r="A75" s="22" t="s">
        <v>287</v>
      </c>
      <c r="B75" s="23">
        <v>1</v>
      </c>
      <c r="C75" s="24">
        <v>600</v>
      </c>
      <c r="D75" s="24">
        <v>455.6</v>
      </c>
      <c r="E75" s="24">
        <f t="shared" ref="E75:E78" si="11">ROUND(E$74/D$74*D75,2)</f>
        <v>325.82</v>
      </c>
      <c r="F75" s="17">
        <f t="shared" si="9"/>
        <v>925.82</v>
      </c>
      <c r="G75" s="18"/>
    </row>
    <row r="76" spans="1:7" s="2" customFormat="1" ht="24" customHeight="1">
      <c r="A76" s="22" t="s">
        <v>168</v>
      </c>
      <c r="B76" s="23">
        <v>1</v>
      </c>
      <c r="C76" s="24">
        <v>60</v>
      </c>
      <c r="D76" s="24">
        <v>89.2</v>
      </c>
      <c r="E76" s="24">
        <f t="shared" si="11"/>
        <v>63.79</v>
      </c>
      <c r="F76" s="17">
        <f t="shared" si="9"/>
        <v>123.79</v>
      </c>
      <c r="G76" s="18"/>
    </row>
    <row r="77" spans="1:7" s="2" customFormat="1" ht="24" customHeight="1">
      <c r="A77" s="22" t="s">
        <v>169</v>
      </c>
      <c r="B77" s="23">
        <v>1</v>
      </c>
      <c r="C77" s="24">
        <v>180</v>
      </c>
      <c r="D77" s="24">
        <v>78.2</v>
      </c>
      <c r="E77" s="24">
        <f t="shared" si="11"/>
        <v>55.92</v>
      </c>
      <c r="F77" s="17">
        <f t="shared" si="9"/>
        <v>235.92</v>
      </c>
      <c r="G77" s="18"/>
    </row>
    <row r="78" spans="1:7" s="2" customFormat="1" ht="24" customHeight="1">
      <c r="A78" s="22" t="s">
        <v>170</v>
      </c>
      <c r="B78" s="23">
        <v>1</v>
      </c>
      <c r="C78" s="24">
        <v>60</v>
      </c>
      <c r="D78" s="24">
        <v>34.799999999999997</v>
      </c>
      <c r="E78" s="24">
        <f t="shared" si="11"/>
        <v>24.89</v>
      </c>
      <c r="F78" s="17">
        <f t="shared" si="9"/>
        <v>84.89</v>
      </c>
      <c r="G78" s="18"/>
    </row>
    <row r="79" spans="1:7" s="2" customFormat="1" ht="24" customHeight="1">
      <c r="A79" s="19" t="s">
        <v>25</v>
      </c>
      <c r="B79" s="25">
        <f>SUM(B80:B82)+B205+B206+B207+B208</f>
        <v>7</v>
      </c>
      <c r="C79" s="26">
        <f>SUM(C80:C82)+C205+C206+C207+C208</f>
        <v>1440</v>
      </c>
      <c r="D79" s="26">
        <f>SUM(D80:D82)+D205+D206+D207+D208</f>
        <v>648.20000000000005</v>
      </c>
      <c r="E79" s="21">
        <f>11930*D80/8341</f>
        <v>463.56</v>
      </c>
      <c r="F79" s="17">
        <f t="shared" si="9"/>
        <v>1903.56</v>
      </c>
      <c r="G79" s="18"/>
    </row>
    <row r="80" spans="1:7" s="2" customFormat="1" ht="24" customHeight="1">
      <c r="A80" s="22" t="s">
        <v>287</v>
      </c>
      <c r="B80" s="23">
        <v>1</v>
      </c>
      <c r="C80" s="24">
        <v>600</v>
      </c>
      <c r="D80" s="24">
        <v>324.10000000000002</v>
      </c>
      <c r="E80" s="24">
        <f t="shared" ref="E80:E82" si="12">ROUND(E$79/D$79*D80,2)</f>
        <v>231.78</v>
      </c>
      <c r="F80" s="17">
        <f t="shared" si="9"/>
        <v>831.78</v>
      </c>
      <c r="G80" s="18"/>
    </row>
    <row r="81" spans="1:7" s="2" customFormat="1" ht="24" customHeight="1">
      <c r="A81" s="22" t="s">
        <v>172</v>
      </c>
      <c r="B81" s="23">
        <v>1</v>
      </c>
      <c r="C81" s="24">
        <v>60</v>
      </c>
      <c r="D81" s="24">
        <v>25.9</v>
      </c>
      <c r="E81" s="24">
        <f t="shared" si="12"/>
        <v>18.52</v>
      </c>
      <c r="F81" s="17">
        <f t="shared" si="9"/>
        <v>78.52</v>
      </c>
      <c r="G81" s="18"/>
    </row>
    <row r="82" spans="1:7" s="2" customFormat="1" ht="24" customHeight="1">
      <c r="A82" s="22" t="s">
        <v>171</v>
      </c>
      <c r="B82" s="23">
        <v>1</v>
      </c>
      <c r="C82" s="24">
        <v>60</v>
      </c>
      <c r="D82" s="24">
        <v>62.8</v>
      </c>
      <c r="E82" s="24">
        <f t="shared" si="12"/>
        <v>44.91</v>
      </c>
      <c r="F82" s="17">
        <f t="shared" si="9"/>
        <v>104.91</v>
      </c>
      <c r="G82" s="18"/>
    </row>
    <row r="83" spans="1:7" s="2" customFormat="1" ht="24" customHeight="1">
      <c r="A83" s="19" t="s">
        <v>26</v>
      </c>
      <c r="B83" s="25">
        <f>SUM(B84:B86)+B209+B210+B211+B212+B213</f>
        <v>8</v>
      </c>
      <c r="C83" s="26">
        <f>SUM(C84:C86)+C209+C210+C211+C212+C213</f>
        <v>1740</v>
      </c>
      <c r="D83" s="26">
        <f>SUM(D84:D86)+D209+D210+D211+D212+D213</f>
        <v>1144</v>
      </c>
      <c r="E83" s="21">
        <f>11930*D84/8341</f>
        <v>818.12</v>
      </c>
      <c r="F83" s="17">
        <f t="shared" si="9"/>
        <v>2558.12</v>
      </c>
      <c r="G83" s="18"/>
    </row>
    <row r="84" spans="1:7" s="2" customFormat="1" ht="24" customHeight="1">
      <c r="A84" s="22" t="s">
        <v>287</v>
      </c>
      <c r="B84" s="23">
        <v>1</v>
      </c>
      <c r="C84" s="24">
        <v>600</v>
      </c>
      <c r="D84" s="24">
        <v>572</v>
      </c>
      <c r="E84" s="24">
        <f t="shared" ref="E84:E86" si="13">ROUND(E$83/D$83*D84,2)</f>
        <v>409.06</v>
      </c>
      <c r="F84" s="17">
        <f t="shared" si="9"/>
        <v>1009.06</v>
      </c>
      <c r="G84" s="18"/>
    </row>
    <row r="85" spans="1:7" s="2" customFormat="1" ht="24" customHeight="1">
      <c r="A85" s="22" t="s">
        <v>173</v>
      </c>
      <c r="B85" s="23">
        <v>1</v>
      </c>
      <c r="C85" s="24">
        <v>60</v>
      </c>
      <c r="D85" s="24">
        <v>78.2</v>
      </c>
      <c r="E85" s="24">
        <f t="shared" si="13"/>
        <v>55.92</v>
      </c>
      <c r="F85" s="17">
        <f t="shared" si="9"/>
        <v>115.92</v>
      </c>
      <c r="G85" s="18"/>
    </row>
    <row r="86" spans="1:7" s="2" customFormat="1" ht="24" customHeight="1">
      <c r="A86" s="22" t="s">
        <v>174</v>
      </c>
      <c r="B86" s="23">
        <v>1</v>
      </c>
      <c r="C86" s="24">
        <v>180</v>
      </c>
      <c r="D86" s="24">
        <v>104.6</v>
      </c>
      <c r="E86" s="24">
        <f t="shared" si="13"/>
        <v>74.8</v>
      </c>
      <c r="F86" s="17">
        <f t="shared" si="9"/>
        <v>254.8</v>
      </c>
      <c r="G86" s="18"/>
    </row>
    <row r="87" spans="1:7" s="2" customFormat="1" ht="24" customHeight="1">
      <c r="A87" s="19" t="s">
        <v>27</v>
      </c>
      <c r="B87" s="25">
        <f>SUM(B88:B90)+B214+B215+B216</f>
        <v>6</v>
      </c>
      <c r="C87" s="26">
        <f>SUM(C88:C90)+C214+C215+C216</f>
        <v>1260</v>
      </c>
      <c r="D87" s="26">
        <f>SUM(D88:D90)+D214+D215+D216</f>
        <v>664.4</v>
      </c>
      <c r="E87" s="21">
        <f>11930*D88/8341</f>
        <v>475.14</v>
      </c>
      <c r="F87" s="17">
        <f t="shared" si="9"/>
        <v>1735.14</v>
      </c>
      <c r="G87" s="18"/>
    </row>
    <row r="88" spans="1:7" s="2" customFormat="1" ht="24" customHeight="1">
      <c r="A88" s="22" t="s">
        <v>287</v>
      </c>
      <c r="B88" s="23">
        <v>1</v>
      </c>
      <c r="C88" s="24">
        <v>600</v>
      </c>
      <c r="D88" s="24">
        <v>332.2</v>
      </c>
      <c r="E88" s="24">
        <f>ROUND(E$87/D$87*D88-0.01,2)</f>
        <v>237.56</v>
      </c>
      <c r="F88" s="17">
        <f t="shared" si="9"/>
        <v>837.56</v>
      </c>
      <c r="G88" s="18"/>
    </row>
    <row r="89" spans="1:7" s="2" customFormat="1" ht="24" customHeight="1">
      <c r="A89" s="22" t="s">
        <v>175</v>
      </c>
      <c r="B89" s="23">
        <v>1</v>
      </c>
      <c r="C89" s="24">
        <v>60</v>
      </c>
      <c r="D89" s="24">
        <v>73.8</v>
      </c>
      <c r="E89" s="24">
        <f>ROUND(E$87/D$87*D89,2)</f>
        <v>52.78</v>
      </c>
      <c r="F89" s="17">
        <f t="shared" si="9"/>
        <v>112.78</v>
      </c>
      <c r="G89" s="18"/>
    </row>
    <row r="90" spans="1:7" s="2" customFormat="1" ht="24" customHeight="1">
      <c r="A90" s="22" t="s">
        <v>176</v>
      </c>
      <c r="B90" s="23">
        <v>1</v>
      </c>
      <c r="C90" s="24">
        <v>60</v>
      </c>
      <c r="D90" s="24">
        <v>48.8</v>
      </c>
      <c r="E90" s="24">
        <f>ROUND(E$87/D$87*D90,2)</f>
        <v>34.9</v>
      </c>
      <c r="F90" s="17">
        <f t="shared" si="9"/>
        <v>94.9</v>
      </c>
      <c r="G90" s="18"/>
    </row>
    <row r="91" spans="1:7" s="2" customFormat="1" ht="24" customHeight="1">
      <c r="A91" s="19" t="s">
        <v>28</v>
      </c>
      <c r="B91" s="25">
        <f>SUM(B92:B94)+B217+B218+B219+B220+B221+B222</f>
        <v>9</v>
      </c>
      <c r="C91" s="26">
        <f>SUM(C92:C94)+C217+C218+C219+C220+C221+C222</f>
        <v>1800</v>
      </c>
      <c r="D91" s="26">
        <f>SUM(D92:D94)+D217+D218+D219+D220+D221+D222</f>
        <v>308</v>
      </c>
      <c r="E91" s="21">
        <f>11930*D92/8341</f>
        <v>220.26</v>
      </c>
      <c r="F91" s="17">
        <f t="shared" si="9"/>
        <v>2020.26</v>
      </c>
      <c r="G91" s="18"/>
    </row>
    <row r="92" spans="1:7" s="2" customFormat="1" ht="24" customHeight="1">
      <c r="A92" s="22" t="s">
        <v>287</v>
      </c>
      <c r="B92" s="23">
        <v>1</v>
      </c>
      <c r="C92" s="24">
        <v>600</v>
      </c>
      <c r="D92" s="24">
        <v>154</v>
      </c>
      <c r="E92" s="24">
        <f t="shared" ref="E92:E94" si="14">ROUND(E$91/D$91*D92,2)</f>
        <v>110.13</v>
      </c>
      <c r="F92" s="17">
        <f t="shared" si="9"/>
        <v>710.13</v>
      </c>
      <c r="G92" s="18"/>
    </row>
    <row r="93" spans="1:7" s="2" customFormat="1" ht="24" customHeight="1">
      <c r="A93" s="22" t="s">
        <v>177</v>
      </c>
      <c r="B93" s="23">
        <v>1</v>
      </c>
      <c r="C93" s="24">
        <v>60</v>
      </c>
      <c r="D93" s="24">
        <v>36.5</v>
      </c>
      <c r="E93" s="24">
        <f t="shared" si="14"/>
        <v>26.1</v>
      </c>
      <c r="F93" s="17">
        <f t="shared" si="9"/>
        <v>86.1</v>
      </c>
      <c r="G93" s="18"/>
    </row>
    <row r="94" spans="1:7" s="2" customFormat="1" ht="24" customHeight="1">
      <c r="A94" s="22" t="s">
        <v>178</v>
      </c>
      <c r="B94" s="23">
        <v>1</v>
      </c>
      <c r="C94" s="24">
        <v>60</v>
      </c>
      <c r="D94" s="24">
        <v>26.9</v>
      </c>
      <c r="E94" s="24">
        <f t="shared" si="14"/>
        <v>19.239999999999998</v>
      </c>
      <c r="F94" s="17">
        <f t="shared" si="9"/>
        <v>79.239999999999995</v>
      </c>
      <c r="G94" s="18"/>
    </row>
    <row r="95" spans="1:7" s="2" customFormat="1" ht="24" customHeight="1">
      <c r="A95" s="19" t="s">
        <v>29</v>
      </c>
      <c r="B95" s="25">
        <f>SUM(B96:B98)+B223+B224+B225+B226</f>
        <v>7</v>
      </c>
      <c r="C95" s="26">
        <f>SUM(C96:C98)+C223+C224+C225+C226</f>
        <v>1560</v>
      </c>
      <c r="D95" s="26">
        <f>SUM(D96:D98)+D223+D224+D225+D226</f>
        <v>596.79999999999995</v>
      </c>
      <c r="E95" s="21">
        <f>11930*D96/8341</f>
        <v>426.8</v>
      </c>
      <c r="F95" s="17">
        <f t="shared" si="9"/>
        <v>1986.8</v>
      </c>
      <c r="G95" s="18"/>
    </row>
    <row r="96" spans="1:7" s="2" customFormat="1" ht="24" customHeight="1">
      <c r="A96" s="22" t="s">
        <v>287</v>
      </c>
      <c r="B96" s="23">
        <v>1</v>
      </c>
      <c r="C96" s="24">
        <v>600</v>
      </c>
      <c r="D96" s="24">
        <v>298.39999999999998</v>
      </c>
      <c r="E96" s="24">
        <f t="shared" ref="E96:E98" si="15">ROUND(E$95/D$95*D96,2)</f>
        <v>213.4</v>
      </c>
      <c r="F96" s="17">
        <f t="shared" si="9"/>
        <v>813.4</v>
      </c>
      <c r="G96" s="18"/>
    </row>
    <row r="97" spans="1:7" s="2" customFormat="1" ht="24" customHeight="1">
      <c r="A97" s="22" t="s">
        <v>179</v>
      </c>
      <c r="B97" s="23">
        <v>1</v>
      </c>
      <c r="C97" s="24">
        <v>60</v>
      </c>
      <c r="D97" s="24">
        <v>83.7</v>
      </c>
      <c r="E97" s="24">
        <f t="shared" si="15"/>
        <v>59.86</v>
      </c>
      <c r="F97" s="17">
        <f t="shared" si="9"/>
        <v>119.86</v>
      </c>
      <c r="G97" s="18"/>
    </row>
    <row r="98" spans="1:7" s="2" customFormat="1" ht="24" customHeight="1">
      <c r="A98" s="22" t="s">
        <v>180</v>
      </c>
      <c r="B98" s="23">
        <v>1</v>
      </c>
      <c r="C98" s="24">
        <v>180</v>
      </c>
      <c r="D98" s="24">
        <v>32.1</v>
      </c>
      <c r="E98" s="24">
        <f t="shared" si="15"/>
        <v>22.96</v>
      </c>
      <c r="F98" s="17">
        <f t="shared" si="9"/>
        <v>202.96</v>
      </c>
      <c r="G98" s="18"/>
    </row>
    <row r="99" spans="1:7" s="2" customFormat="1" ht="24" customHeight="1">
      <c r="A99" s="19" t="s">
        <v>30</v>
      </c>
      <c r="B99" s="25">
        <f>SUM(B100:B101)+B227+B228</f>
        <v>4</v>
      </c>
      <c r="C99" s="26">
        <f>SUM(C100:C101)+C227+C228</f>
        <v>1020</v>
      </c>
      <c r="D99" s="26">
        <f>SUM(D100:D101)+D227+D228</f>
        <v>502.4</v>
      </c>
      <c r="E99" s="21">
        <f>11930*D100/8341</f>
        <v>359.29</v>
      </c>
      <c r="F99" s="17">
        <f t="shared" si="9"/>
        <v>1379.29</v>
      </c>
      <c r="G99" s="18"/>
    </row>
    <row r="100" spans="1:7" s="2" customFormat="1" ht="24" customHeight="1">
      <c r="A100" s="22" t="s">
        <v>287</v>
      </c>
      <c r="B100" s="23">
        <v>1</v>
      </c>
      <c r="C100" s="24">
        <v>600</v>
      </c>
      <c r="D100" s="24">
        <v>251.2</v>
      </c>
      <c r="E100" s="24">
        <f>ROUND(E$99/D$99*D100,2)</f>
        <v>179.65</v>
      </c>
      <c r="F100" s="17">
        <f t="shared" si="9"/>
        <v>779.65</v>
      </c>
      <c r="G100" s="18"/>
    </row>
    <row r="101" spans="1:7" s="2" customFormat="1" ht="24" customHeight="1">
      <c r="A101" s="22" t="s">
        <v>181</v>
      </c>
      <c r="B101" s="23">
        <v>1</v>
      </c>
      <c r="C101" s="24">
        <v>60</v>
      </c>
      <c r="D101" s="24">
        <v>91.4</v>
      </c>
      <c r="E101" s="24">
        <f>ROUND(E$99/D$99*D101,2)</f>
        <v>65.36</v>
      </c>
      <c r="F101" s="17">
        <f t="shared" si="9"/>
        <v>125.36</v>
      </c>
      <c r="G101" s="18"/>
    </row>
    <row r="102" spans="1:7" s="2" customFormat="1" ht="24" customHeight="1">
      <c r="A102" s="19" t="s">
        <v>31</v>
      </c>
      <c r="B102" s="25">
        <f>SUM(B103:B116)</f>
        <v>14</v>
      </c>
      <c r="C102" s="26">
        <f>SUM(C103:C116)</f>
        <v>2940</v>
      </c>
      <c r="D102" s="26">
        <f>SUM(D103:D116)</f>
        <v>188.8</v>
      </c>
      <c r="E102" s="21">
        <f>11930*D103/8341</f>
        <v>135.02000000000001</v>
      </c>
      <c r="F102" s="17">
        <f t="shared" si="9"/>
        <v>3075.02</v>
      </c>
      <c r="G102" s="18"/>
    </row>
    <row r="103" spans="1:7" s="2" customFormat="1" ht="24" customHeight="1">
      <c r="A103" s="22" t="s">
        <v>290</v>
      </c>
      <c r="B103" s="23">
        <v>1</v>
      </c>
      <c r="C103" s="24">
        <v>600</v>
      </c>
      <c r="D103" s="24">
        <v>94.4</v>
      </c>
      <c r="E103" s="24">
        <f>ROUND(E$102/D$102*D103+0.01,2)</f>
        <v>67.52</v>
      </c>
      <c r="F103" s="17">
        <f t="shared" si="9"/>
        <v>667.52</v>
      </c>
      <c r="G103" s="18"/>
    </row>
    <row r="104" spans="1:7" s="2" customFormat="1" ht="24" customHeight="1">
      <c r="A104" s="22" t="s">
        <v>182</v>
      </c>
      <c r="B104" s="23">
        <v>1</v>
      </c>
      <c r="C104" s="24">
        <v>180</v>
      </c>
      <c r="D104" s="24">
        <v>10.3</v>
      </c>
      <c r="E104" s="24">
        <f t="shared" ref="E104:E116" si="16">ROUND(E$102/D$102*D104,2)</f>
        <v>7.37</v>
      </c>
      <c r="F104" s="17">
        <f t="shared" si="9"/>
        <v>187.37</v>
      </c>
      <c r="G104" s="18"/>
    </row>
    <row r="105" spans="1:7" s="2" customFormat="1" ht="24" customHeight="1">
      <c r="A105" s="22" t="s">
        <v>183</v>
      </c>
      <c r="B105" s="23">
        <v>1</v>
      </c>
      <c r="C105" s="24">
        <v>180</v>
      </c>
      <c r="D105" s="24">
        <v>4.9000000000000004</v>
      </c>
      <c r="E105" s="24">
        <f t="shared" si="16"/>
        <v>3.5</v>
      </c>
      <c r="F105" s="17">
        <f t="shared" si="9"/>
        <v>183.5</v>
      </c>
      <c r="G105" s="18"/>
    </row>
    <row r="106" spans="1:7" s="2" customFormat="1" ht="24" customHeight="1">
      <c r="A106" s="22" t="s">
        <v>184</v>
      </c>
      <c r="B106" s="23">
        <v>1</v>
      </c>
      <c r="C106" s="24">
        <v>180</v>
      </c>
      <c r="D106" s="24">
        <v>11.2</v>
      </c>
      <c r="E106" s="24">
        <f t="shared" si="16"/>
        <v>8.01</v>
      </c>
      <c r="F106" s="17">
        <f t="shared" si="9"/>
        <v>188.01</v>
      </c>
      <c r="G106" s="18"/>
    </row>
    <row r="107" spans="1:7" s="2" customFormat="1" ht="24" customHeight="1">
      <c r="A107" s="22" t="s">
        <v>185</v>
      </c>
      <c r="B107" s="23">
        <v>1</v>
      </c>
      <c r="C107" s="24">
        <v>180</v>
      </c>
      <c r="D107" s="24">
        <v>7.5</v>
      </c>
      <c r="E107" s="24">
        <f t="shared" si="16"/>
        <v>5.36</v>
      </c>
      <c r="F107" s="17">
        <f t="shared" si="9"/>
        <v>185.36</v>
      </c>
      <c r="G107" s="18"/>
    </row>
    <row r="108" spans="1:7" s="2" customFormat="1" ht="24" customHeight="1">
      <c r="A108" s="22" t="s">
        <v>186</v>
      </c>
      <c r="B108" s="23">
        <v>1</v>
      </c>
      <c r="C108" s="24">
        <v>180</v>
      </c>
      <c r="D108" s="24">
        <v>8.1999999999999993</v>
      </c>
      <c r="E108" s="24">
        <f t="shared" si="16"/>
        <v>5.86</v>
      </c>
      <c r="F108" s="17">
        <f t="shared" si="9"/>
        <v>185.86</v>
      </c>
      <c r="G108" s="18"/>
    </row>
    <row r="109" spans="1:7" s="2" customFormat="1" ht="24" customHeight="1">
      <c r="A109" s="22" t="s">
        <v>187</v>
      </c>
      <c r="B109" s="23">
        <v>1</v>
      </c>
      <c r="C109" s="24">
        <v>180</v>
      </c>
      <c r="D109" s="24">
        <v>7.5</v>
      </c>
      <c r="E109" s="24">
        <f t="shared" si="16"/>
        <v>5.36</v>
      </c>
      <c r="F109" s="17">
        <f t="shared" si="9"/>
        <v>185.36</v>
      </c>
      <c r="G109" s="18"/>
    </row>
    <row r="110" spans="1:7" s="2" customFormat="1" ht="24" customHeight="1">
      <c r="A110" s="22" t="s">
        <v>188</v>
      </c>
      <c r="B110" s="23">
        <v>1</v>
      </c>
      <c r="C110" s="24">
        <v>180</v>
      </c>
      <c r="D110" s="24">
        <v>8</v>
      </c>
      <c r="E110" s="24">
        <f t="shared" si="16"/>
        <v>5.72</v>
      </c>
      <c r="F110" s="17">
        <f t="shared" si="9"/>
        <v>185.72</v>
      </c>
      <c r="G110" s="18"/>
    </row>
    <row r="111" spans="1:7" s="2" customFormat="1" ht="24" customHeight="1">
      <c r="A111" s="22" t="s">
        <v>189</v>
      </c>
      <c r="B111" s="23">
        <v>1</v>
      </c>
      <c r="C111" s="24">
        <v>180</v>
      </c>
      <c r="D111" s="24">
        <v>6.1</v>
      </c>
      <c r="E111" s="24">
        <f t="shared" si="16"/>
        <v>4.3600000000000003</v>
      </c>
      <c r="F111" s="17">
        <f t="shared" si="9"/>
        <v>184.36</v>
      </c>
      <c r="G111" s="18"/>
    </row>
    <row r="112" spans="1:7" s="2" customFormat="1" ht="24" customHeight="1">
      <c r="A112" s="22" t="s">
        <v>291</v>
      </c>
      <c r="B112" s="23">
        <v>1</v>
      </c>
      <c r="C112" s="24">
        <v>180</v>
      </c>
      <c r="D112" s="24">
        <v>6</v>
      </c>
      <c r="E112" s="24">
        <f t="shared" si="16"/>
        <v>4.29</v>
      </c>
      <c r="F112" s="17">
        <f t="shared" si="9"/>
        <v>184.29</v>
      </c>
      <c r="G112" s="18"/>
    </row>
    <row r="113" spans="1:7" s="2" customFormat="1" ht="24" customHeight="1">
      <c r="A113" s="22" t="s">
        <v>191</v>
      </c>
      <c r="B113" s="23">
        <v>1</v>
      </c>
      <c r="C113" s="24">
        <v>180</v>
      </c>
      <c r="D113" s="24">
        <v>4.2</v>
      </c>
      <c r="E113" s="24">
        <f t="shared" si="16"/>
        <v>3</v>
      </c>
      <c r="F113" s="17">
        <f t="shared" si="9"/>
        <v>183</v>
      </c>
      <c r="G113" s="18"/>
    </row>
    <row r="114" spans="1:7" s="2" customFormat="1" ht="24" customHeight="1">
      <c r="A114" s="22" t="s">
        <v>192</v>
      </c>
      <c r="B114" s="23">
        <v>1</v>
      </c>
      <c r="C114" s="24">
        <v>180</v>
      </c>
      <c r="D114" s="24">
        <v>7.7</v>
      </c>
      <c r="E114" s="24">
        <f t="shared" si="16"/>
        <v>5.51</v>
      </c>
      <c r="F114" s="17">
        <f t="shared" si="9"/>
        <v>185.51</v>
      </c>
      <c r="G114" s="18"/>
    </row>
    <row r="115" spans="1:7" s="2" customFormat="1" ht="24" customHeight="1">
      <c r="A115" s="22" t="s">
        <v>193</v>
      </c>
      <c r="B115" s="23">
        <v>1</v>
      </c>
      <c r="C115" s="24">
        <v>180</v>
      </c>
      <c r="D115" s="24">
        <v>7.8</v>
      </c>
      <c r="E115" s="24">
        <f t="shared" si="16"/>
        <v>5.58</v>
      </c>
      <c r="F115" s="17">
        <f t="shared" si="9"/>
        <v>185.58</v>
      </c>
      <c r="G115" s="18"/>
    </row>
    <row r="116" spans="1:7" s="2" customFormat="1" ht="24" customHeight="1">
      <c r="A116" s="22" t="s">
        <v>194</v>
      </c>
      <c r="B116" s="23">
        <v>1</v>
      </c>
      <c r="C116" s="24">
        <v>180</v>
      </c>
      <c r="D116" s="24">
        <v>5</v>
      </c>
      <c r="E116" s="24">
        <f t="shared" si="16"/>
        <v>3.58</v>
      </c>
      <c r="F116" s="17">
        <f t="shared" si="9"/>
        <v>183.58</v>
      </c>
      <c r="G116" s="18"/>
    </row>
    <row r="117" spans="1:7" s="2" customFormat="1" ht="24" customHeight="1">
      <c r="A117" s="19" t="s">
        <v>32</v>
      </c>
      <c r="B117" s="25">
        <f>SUM(B118:B136)</f>
        <v>19</v>
      </c>
      <c r="C117" s="26">
        <f>SUM(C118:C136)</f>
        <v>3840</v>
      </c>
      <c r="D117" s="26">
        <f>SUM(D118:D136)</f>
        <v>239.2</v>
      </c>
      <c r="E117" s="21">
        <f>11930*D118/8341</f>
        <v>171.06</v>
      </c>
      <c r="F117" s="17">
        <f t="shared" si="9"/>
        <v>4011.06</v>
      </c>
      <c r="G117" s="18"/>
    </row>
    <row r="118" spans="1:7" s="2" customFormat="1" ht="24" customHeight="1">
      <c r="A118" s="22" t="s">
        <v>290</v>
      </c>
      <c r="B118" s="23">
        <v>1</v>
      </c>
      <c r="C118" s="24">
        <v>600</v>
      </c>
      <c r="D118" s="24">
        <v>119.6</v>
      </c>
      <c r="E118" s="24">
        <f t="shared" ref="E118:E136" si="17">ROUND(E$117/D$117*D118,2)</f>
        <v>85.53</v>
      </c>
      <c r="F118" s="17">
        <f t="shared" si="9"/>
        <v>685.53</v>
      </c>
      <c r="G118" s="18"/>
    </row>
    <row r="119" spans="1:7" s="2" customFormat="1" ht="24" customHeight="1">
      <c r="A119" s="22" t="s">
        <v>195</v>
      </c>
      <c r="B119" s="23">
        <v>1</v>
      </c>
      <c r="C119" s="24">
        <v>180</v>
      </c>
      <c r="D119" s="24">
        <v>13.4</v>
      </c>
      <c r="E119" s="24">
        <f t="shared" si="17"/>
        <v>9.58</v>
      </c>
      <c r="F119" s="17">
        <f t="shared" si="9"/>
        <v>189.58</v>
      </c>
      <c r="G119" s="18"/>
    </row>
    <row r="120" spans="1:7" s="2" customFormat="1" ht="24" customHeight="1">
      <c r="A120" s="22" t="s">
        <v>196</v>
      </c>
      <c r="B120" s="23">
        <v>1</v>
      </c>
      <c r="C120" s="24">
        <v>180</v>
      </c>
      <c r="D120" s="24">
        <v>8.8000000000000007</v>
      </c>
      <c r="E120" s="24">
        <f t="shared" si="17"/>
        <v>6.29</v>
      </c>
      <c r="F120" s="17">
        <f t="shared" si="9"/>
        <v>186.29</v>
      </c>
      <c r="G120" s="18"/>
    </row>
    <row r="121" spans="1:7" s="2" customFormat="1" ht="24" customHeight="1">
      <c r="A121" s="22" t="s">
        <v>197</v>
      </c>
      <c r="B121" s="23">
        <v>1</v>
      </c>
      <c r="C121" s="24">
        <v>180</v>
      </c>
      <c r="D121" s="24">
        <v>6.9</v>
      </c>
      <c r="E121" s="24">
        <f t="shared" si="17"/>
        <v>4.93</v>
      </c>
      <c r="F121" s="17">
        <f t="shared" si="9"/>
        <v>184.93</v>
      </c>
      <c r="G121" s="18"/>
    </row>
    <row r="122" spans="1:7" s="2" customFormat="1" ht="24" customHeight="1">
      <c r="A122" s="22" t="s">
        <v>198</v>
      </c>
      <c r="B122" s="23">
        <v>1</v>
      </c>
      <c r="C122" s="24">
        <v>180</v>
      </c>
      <c r="D122" s="24">
        <v>6.5</v>
      </c>
      <c r="E122" s="24">
        <f t="shared" si="17"/>
        <v>4.6500000000000004</v>
      </c>
      <c r="F122" s="17">
        <f t="shared" si="9"/>
        <v>184.65</v>
      </c>
      <c r="G122" s="18"/>
    </row>
    <row r="123" spans="1:7" s="2" customFormat="1" ht="24" customHeight="1">
      <c r="A123" s="22" t="s">
        <v>199</v>
      </c>
      <c r="B123" s="23">
        <v>1</v>
      </c>
      <c r="C123" s="24">
        <v>180</v>
      </c>
      <c r="D123" s="24">
        <v>5.8</v>
      </c>
      <c r="E123" s="24">
        <f t="shared" si="17"/>
        <v>4.1500000000000004</v>
      </c>
      <c r="F123" s="17">
        <f t="shared" si="9"/>
        <v>184.15</v>
      </c>
      <c r="G123" s="18"/>
    </row>
    <row r="124" spans="1:7" s="2" customFormat="1" ht="24" customHeight="1">
      <c r="A124" s="22" t="s">
        <v>200</v>
      </c>
      <c r="B124" s="23">
        <v>1</v>
      </c>
      <c r="C124" s="24">
        <v>180</v>
      </c>
      <c r="D124" s="24">
        <v>6.1</v>
      </c>
      <c r="E124" s="24">
        <f t="shared" si="17"/>
        <v>4.3600000000000003</v>
      </c>
      <c r="F124" s="17">
        <f t="shared" si="9"/>
        <v>184.36</v>
      </c>
      <c r="G124" s="18"/>
    </row>
    <row r="125" spans="1:7" s="2" customFormat="1" ht="24" customHeight="1">
      <c r="A125" s="22" t="s">
        <v>201</v>
      </c>
      <c r="B125" s="23">
        <v>1</v>
      </c>
      <c r="C125" s="24">
        <v>180</v>
      </c>
      <c r="D125" s="24">
        <v>5.0999999999999996</v>
      </c>
      <c r="E125" s="24">
        <f t="shared" si="17"/>
        <v>3.65</v>
      </c>
      <c r="F125" s="17">
        <f t="shared" si="9"/>
        <v>183.65</v>
      </c>
      <c r="G125" s="18"/>
    </row>
    <row r="126" spans="1:7" s="2" customFormat="1" ht="24" customHeight="1">
      <c r="A126" s="22" t="s">
        <v>202</v>
      </c>
      <c r="B126" s="23">
        <v>1</v>
      </c>
      <c r="C126" s="24">
        <v>180</v>
      </c>
      <c r="D126" s="24">
        <v>7.6</v>
      </c>
      <c r="E126" s="24">
        <f t="shared" si="17"/>
        <v>5.44</v>
      </c>
      <c r="F126" s="17">
        <f t="shared" si="9"/>
        <v>185.44</v>
      </c>
      <c r="G126" s="18"/>
    </row>
    <row r="127" spans="1:7" s="2" customFormat="1" ht="24" customHeight="1">
      <c r="A127" s="22" t="s">
        <v>203</v>
      </c>
      <c r="B127" s="23">
        <v>1</v>
      </c>
      <c r="C127" s="24">
        <v>180</v>
      </c>
      <c r="D127" s="24">
        <v>5.3</v>
      </c>
      <c r="E127" s="24">
        <f t="shared" si="17"/>
        <v>3.79</v>
      </c>
      <c r="F127" s="17">
        <f t="shared" si="9"/>
        <v>183.79</v>
      </c>
      <c r="G127" s="18"/>
    </row>
    <row r="128" spans="1:7" s="2" customFormat="1" ht="24" customHeight="1">
      <c r="A128" s="22" t="s">
        <v>204</v>
      </c>
      <c r="B128" s="23">
        <v>1</v>
      </c>
      <c r="C128" s="24">
        <v>180</v>
      </c>
      <c r="D128" s="24">
        <v>9</v>
      </c>
      <c r="E128" s="24">
        <f t="shared" si="17"/>
        <v>6.44</v>
      </c>
      <c r="F128" s="17">
        <f t="shared" si="9"/>
        <v>186.44</v>
      </c>
      <c r="G128" s="18"/>
    </row>
    <row r="129" spans="1:7" s="2" customFormat="1" ht="24" customHeight="1">
      <c r="A129" s="22" t="s">
        <v>205</v>
      </c>
      <c r="B129" s="23">
        <v>1</v>
      </c>
      <c r="C129" s="24">
        <v>180</v>
      </c>
      <c r="D129" s="24">
        <v>6.1</v>
      </c>
      <c r="E129" s="24">
        <f t="shared" si="17"/>
        <v>4.3600000000000003</v>
      </c>
      <c r="F129" s="17">
        <f t="shared" si="9"/>
        <v>184.36</v>
      </c>
      <c r="G129" s="18"/>
    </row>
    <row r="130" spans="1:7" s="2" customFormat="1" ht="24" customHeight="1">
      <c r="A130" s="22" t="s">
        <v>206</v>
      </c>
      <c r="B130" s="23">
        <v>1</v>
      </c>
      <c r="C130" s="24">
        <v>180</v>
      </c>
      <c r="D130" s="24">
        <v>10.1</v>
      </c>
      <c r="E130" s="24">
        <f t="shared" si="17"/>
        <v>7.22</v>
      </c>
      <c r="F130" s="17">
        <f t="shared" si="9"/>
        <v>187.22</v>
      </c>
      <c r="G130" s="18"/>
    </row>
    <row r="131" spans="1:7" s="2" customFormat="1" ht="24" customHeight="1">
      <c r="A131" s="22" t="s">
        <v>207</v>
      </c>
      <c r="B131" s="23">
        <v>1</v>
      </c>
      <c r="C131" s="24">
        <v>180</v>
      </c>
      <c r="D131" s="24">
        <v>6.4</v>
      </c>
      <c r="E131" s="24">
        <f t="shared" si="17"/>
        <v>4.58</v>
      </c>
      <c r="F131" s="17">
        <f t="shared" si="9"/>
        <v>184.58</v>
      </c>
      <c r="G131" s="18"/>
    </row>
    <row r="132" spans="1:7" s="2" customFormat="1" ht="24" customHeight="1">
      <c r="A132" s="22" t="s">
        <v>208</v>
      </c>
      <c r="B132" s="23">
        <v>1</v>
      </c>
      <c r="C132" s="24">
        <v>180</v>
      </c>
      <c r="D132" s="24">
        <v>7.4</v>
      </c>
      <c r="E132" s="24">
        <f t="shared" si="17"/>
        <v>5.29</v>
      </c>
      <c r="F132" s="17">
        <f t="shared" si="9"/>
        <v>185.29</v>
      </c>
      <c r="G132" s="18"/>
    </row>
    <row r="133" spans="1:7" s="2" customFormat="1" ht="24" customHeight="1">
      <c r="A133" s="22" t="s">
        <v>209</v>
      </c>
      <c r="B133" s="23">
        <v>1</v>
      </c>
      <c r="C133" s="24">
        <v>180</v>
      </c>
      <c r="D133" s="24">
        <v>5</v>
      </c>
      <c r="E133" s="24">
        <f t="shared" si="17"/>
        <v>3.58</v>
      </c>
      <c r="F133" s="17">
        <f t="shared" si="9"/>
        <v>183.58</v>
      </c>
      <c r="G133" s="18"/>
    </row>
    <row r="134" spans="1:7" s="2" customFormat="1" ht="24" customHeight="1">
      <c r="A134" s="22" t="s">
        <v>210</v>
      </c>
      <c r="B134" s="23">
        <v>1</v>
      </c>
      <c r="C134" s="24">
        <v>180</v>
      </c>
      <c r="D134" s="24">
        <v>3.6</v>
      </c>
      <c r="E134" s="24">
        <f t="shared" si="17"/>
        <v>2.57</v>
      </c>
      <c r="F134" s="17">
        <f t="shared" ref="F134:F197" si="18">C134+E134</f>
        <v>182.57</v>
      </c>
      <c r="G134" s="18"/>
    </row>
    <row r="135" spans="1:7" s="2" customFormat="1" ht="24" customHeight="1">
      <c r="A135" s="22" t="s">
        <v>211</v>
      </c>
      <c r="B135" s="23">
        <v>1</v>
      </c>
      <c r="C135" s="24">
        <v>180</v>
      </c>
      <c r="D135" s="24">
        <v>3.7</v>
      </c>
      <c r="E135" s="24">
        <f t="shared" si="17"/>
        <v>2.65</v>
      </c>
      <c r="F135" s="17">
        <f t="shared" si="18"/>
        <v>182.65</v>
      </c>
      <c r="G135" s="18"/>
    </row>
    <row r="136" spans="1:7" s="2" customFormat="1" ht="24" customHeight="1">
      <c r="A136" s="22" t="s">
        <v>212</v>
      </c>
      <c r="B136" s="23">
        <v>1</v>
      </c>
      <c r="C136" s="24">
        <v>180</v>
      </c>
      <c r="D136" s="24">
        <v>2.8</v>
      </c>
      <c r="E136" s="24">
        <f t="shared" si="17"/>
        <v>2</v>
      </c>
      <c r="F136" s="17">
        <f t="shared" si="18"/>
        <v>182</v>
      </c>
      <c r="G136" s="18"/>
    </row>
    <row r="137" spans="1:7" s="2" customFormat="1" ht="24" customHeight="1">
      <c r="A137" s="19" t="s">
        <v>33</v>
      </c>
      <c r="B137" s="25">
        <f>SUM(B138:B155)</f>
        <v>18</v>
      </c>
      <c r="C137" s="26">
        <f>SUM(C138:C155)</f>
        <v>3660</v>
      </c>
      <c r="D137" s="26">
        <f>SUM(D138:D155)</f>
        <v>981.6</v>
      </c>
      <c r="E137" s="21">
        <f>11930*D138/8341</f>
        <v>701.98</v>
      </c>
      <c r="F137" s="17">
        <f t="shared" si="18"/>
        <v>4361.9799999999996</v>
      </c>
      <c r="G137" s="18"/>
    </row>
    <row r="138" spans="1:7" s="2" customFormat="1" ht="24" customHeight="1">
      <c r="A138" s="22" t="s">
        <v>290</v>
      </c>
      <c r="B138" s="27">
        <v>1</v>
      </c>
      <c r="C138" s="24">
        <v>600</v>
      </c>
      <c r="D138" s="24">
        <v>490.8</v>
      </c>
      <c r="E138" s="24">
        <f>ROUND(E$137/D$137*D138-0.01,2)</f>
        <v>350.98</v>
      </c>
      <c r="F138" s="17">
        <f t="shared" si="18"/>
        <v>950.98</v>
      </c>
      <c r="G138" s="18"/>
    </row>
    <row r="139" spans="1:7" s="2" customFormat="1" ht="24" customHeight="1">
      <c r="A139" s="22" t="s">
        <v>213</v>
      </c>
      <c r="B139" s="23">
        <v>1</v>
      </c>
      <c r="C139" s="24">
        <v>180</v>
      </c>
      <c r="D139" s="24">
        <v>81.8</v>
      </c>
      <c r="E139" s="24">
        <f t="shared" ref="E139:E155" si="19">ROUND(E$137/D$137*D139,2)</f>
        <v>58.5</v>
      </c>
      <c r="F139" s="17">
        <f t="shared" si="18"/>
        <v>238.5</v>
      </c>
      <c r="G139" s="18"/>
    </row>
    <row r="140" spans="1:7" s="2" customFormat="1" ht="24" customHeight="1">
      <c r="A140" s="22" t="s">
        <v>214</v>
      </c>
      <c r="B140" s="27">
        <v>1</v>
      </c>
      <c r="C140" s="24">
        <v>180</v>
      </c>
      <c r="D140" s="24">
        <v>13.6</v>
      </c>
      <c r="E140" s="24">
        <f t="shared" si="19"/>
        <v>9.73</v>
      </c>
      <c r="F140" s="17">
        <f t="shared" si="18"/>
        <v>189.73</v>
      </c>
      <c r="G140" s="18"/>
    </row>
    <row r="141" spans="1:7" s="2" customFormat="1" ht="24" customHeight="1">
      <c r="A141" s="22" t="s">
        <v>215</v>
      </c>
      <c r="B141" s="23">
        <v>1</v>
      </c>
      <c r="C141" s="24">
        <v>180</v>
      </c>
      <c r="D141" s="24">
        <v>36.1</v>
      </c>
      <c r="E141" s="24">
        <f t="shared" si="19"/>
        <v>25.82</v>
      </c>
      <c r="F141" s="17">
        <f t="shared" si="18"/>
        <v>205.82</v>
      </c>
      <c r="G141" s="18"/>
    </row>
    <row r="142" spans="1:7" s="2" customFormat="1" ht="24" customHeight="1">
      <c r="A142" s="22" t="s">
        <v>216</v>
      </c>
      <c r="B142" s="27">
        <v>1</v>
      </c>
      <c r="C142" s="24">
        <v>180</v>
      </c>
      <c r="D142" s="24">
        <v>22.5</v>
      </c>
      <c r="E142" s="24">
        <f t="shared" si="19"/>
        <v>16.09</v>
      </c>
      <c r="F142" s="17">
        <f t="shared" si="18"/>
        <v>196.09</v>
      </c>
      <c r="G142" s="18"/>
    </row>
    <row r="143" spans="1:7" s="2" customFormat="1" ht="24" customHeight="1">
      <c r="A143" s="22" t="s">
        <v>217</v>
      </c>
      <c r="B143" s="23">
        <v>1</v>
      </c>
      <c r="C143" s="24">
        <v>180</v>
      </c>
      <c r="D143" s="24">
        <v>42.6</v>
      </c>
      <c r="E143" s="24">
        <f t="shared" si="19"/>
        <v>30.46</v>
      </c>
      <c r="F143" s="17">
        <f t="shared" si="18"/>
        <v>210.46</v>
      </c>
      <c r="G143" s="18"/>
    </row>
    <row r="144" spans="1:7" s="2" customFormat="1" ht="24" customHeight="1">
      <c r="A144" s="22" t="s">
        <v>218</v>
      </c>
      <c r="B144" s="27">
        <v>1</v>
      </c>
      <c r="C144" s="24">
        <v>180</v>
      </c>
      <c r="D144" s="24">
        <v>38.700000000000003</v>
      </c>
      <c r="E144" s="24">
        <f t="shared" si="19"/>
        <v>27.68</v>
      </c>
      <c r="F144" s="17">
        <f t="shared" si="18"/>
        <v>207.68</v>
      </c>
      <c r="G144" s="18"/>
    </row>
    <row r="145" spans="1:7" s="2" customFormat="1" ht="24" customHeight="1">
      <c r="A145" s="22" t="s">
        <v>219</v>
      </c>
      <c r="B145" s="23">
        <v>1</v>
      </c>
      <c r="C145" s="24">
        <v>180</v>
      </c>
      <c r="D145" s="24">
        <v>18.7</v>
      </c>
      <c r="E145" s="24">
        <f t="shared" si="19"/>
        <v>13.37</v>
      </c>
      <c r="F145" s="17">
        <f t="shared" si="18"/>
        <v>193.37</v>
      </c>
      <c r="G145" s="18"/>
    </row>
    <row r="146" spans="1:7" s="2" customFormat="1" ht="24" customHeight="1">
      <c r="A146" s="22" t="s">
        <v>220</v>
      </c>
      <c r="B146" s="27">
        <v>1</v>
      </c>
      <c r="C146" s="24">
        <v>180</v>
      </c>
      <c r="D146" s="24">
        <v>16.899999999999999</v>
      </c>
      <c r="E146" s="24">
        <f t="shared" si="19"/>
        <v>12.09</v>
      </c>
      <c r="F146" s="17">
        <f t="shared" si="18"/>
        <v>192.09</v>
      </c>
      <c r="G146" s="18"/>
    </row>
    <row r="147" spans="1:7" s="2" customFormat="1" ht="24" customHeight="1">
      <c r="A147" s="22" t="s">
        <v>221</v>
      </c>
      <c r="B147" s="23">
        <v>1</v>
      </c>
      <c r="C147" s="24">
        <v>180</v>
      </c>
      <c r="D147" s="24">
        <v>18.899999999999999</v>
      </c>
      <c r="E147" s="24">
        <f t="shared" si="19"/>
        <v>13.52</v>
      </c>
      <c r="F147" s="17">
        <f t="shared" si="18"/>
        <v>193.52</v>
      </c>
      <c r="G147" s="18"/>
    </row>
    <row r="148" spans="1:7" s="2" customFormat="1" ht="24" customHeight="1">
      <c r="A148" s="22" t="s">
        <v>222</v>
      </c>
      <c r="B148" s="27">
        <v>1</v>
      </c>
      <c r="C148" s="24">
        <v>180</v>
      </c>
      <c r="D148" s="24">
        <v>18.399999999999999</v>
      </c>
      <c r="E148" s="24">
        <f t="shared" si="19"/>
        <v>13.16</v>
      </c>
      <c r="F148" s="17">
        <f t="shared" si="18"/>
        <v>193.16</v>
      </c>
      <c r="G148" s="18"/>
    </row>
    <row r="149" spans="1:7" s="2" customFormat="1" ht="24" customHeight="1">
      <c r="A149" s="22" t="s">
        <v>223</v>
      </c>
      <c r="B149" s="23">
        <v>1</v>
      </c>
      <c r="C149" s="24">
        <v>180</v>
      </c>
      <c r="D149" s="24">
        <v>27.7</v>
      </c>
      <c r="E149" s="24">
        <f t="shared" si="19"/>
        <v>19.809999999999999</v>
      </c>
      <c r="F149" s="17">
        <f t="shared" si="18"/>
        <v>199.81</v>
      </c>
      <c r="G149" s="18"/>
    </row>
    <row r="150" spans="1:7" s="2" customFormat="1" ht="24" customHeight="1">
      <c r="A150" s="22" t="s">
        <v>224</v>
      </c>
      <c r="B150" s="27">
        <v>1</v>
      </c>
      <c r="C150" s="24">
        <v>180</v>
      </c>
      <c r="D150" s="24">
        <v>19.7</v>
      </c>
      <c r="E150" s="24">
        <f t="shared" si="19"/>
        <v>14.09</v>
      </c>
      <c r="F150" s="17">
        <f t="shared" si="18"/>
        <v>194.09</v>
      </c>
      <c r="G150" s="18"/>
    </row>
    <row r="151" spans="1:7" s="2" customFormat="1" ht="24" customHeight="1">
      <c r="A151" s="22" t="s">
        <v>225</v>
      </c>
      <c r="B151" s="23">
        <v>1</v>
      </c>
      <c r="C151" s="24">
        <v>180</v>
      </c>
      <c r="D151" s="24">
        <v>36.200000000000003</v>
      </c>
      <c r="E151" s="24">
        <f t="shared" si="19"/>
        <v>25.89</v>
      </c>
      <c r="F151" s="17">
        <f t="shared" si="18"/>
        <v>205.89</v>
      </c>
      <c r="G151" s="18"/>
    </row>
    <row r="152" spans="1:7" s="2" customFormat="1" ht="24" customHeight="1">
      <c r="A152" s="22" t="s">
        <v>226</v>
      </c>
      <c r="B152" s="27">
        <v>1</v>
      </c>
      <c r="C152" s="24">
        <v>180</v>
      </c>
      <c r="D152" s="24">
        <v>31.3</v>
      </c>
      <c r="E152" s="24">
        <f t="shared" si="19"/>
        <v>22.38</v>
      </c>
      <c r="F152" s="17">
        <f t="shared" si="18"/>
        <v>202.38</v>
      </c>
      <c r="G152" s="18"/>
    </row>
    <row r="153" spans="1:7" s="2" customFormat="1" ht="24" customHeight="1">
      <c r="A153" s="22" t="s">
        <v>227</v>
      </c>
      <c r="B153" s="23">
        <v>1</v>
      </c>
      <c r="C153" s="24">
        <v>180</v>
      </c>
      <c r="D153" s="24">
        <v>21.4</v>
      </c>
      <c r="E153" s="24">
        <f t="shared" si="19"/>
        <v>15.3</v>
      </c>
      <c r="F153" s="17">
        <f t="shared" si="18"/>
        <v>195.3</v>
      </c>
      <c r="G153" s="18"/>
    </row>
    <row r="154" spans="1:7" s="2" customFormat="1" ht="24" customHeight="1">
      <c r="A154" s="22" t="s">
        <v>228</v>
      </c>
      <c r="B154" s="27">
        <v>1</v>
      </c>
      <c r="C154" s="24">
        <v>180</v>
      </c>
      <c r="D154" s="24">
        <v>21.6</v>
      </c>
      <c r="E154" s="24">
        <f t="shared" si="19"/>
        <v>15.45</v>
      </c>
      <c r="F154" s="17">
        <f t="shared" si="18"/>
        <v>195.45</v>
      </c>
      <c r="G154" s="18"/>
    </row>
    <row r="155" spans="1:7" s="2" customFormat="1" ht="24" customHeight="1">
      <c r="A155" s="22" t="s">
        <v>229</v>
      </c>
      <c r="B155" s="23">
        <v>1</v>
      </c>
      <c r="C155" s="24">
        <v>180</v>
      </c>
      <c r="D155" s="24">
        <v>24.7</v>
      </c>
      <c r="E155" s="24">
        <f t="shared" si="19"/>
        <v>17.66</v>
      </c>
      <c r="F155" s="17">
        <f t="shared" si="18"/>
        <v>197.66</v>
      </c>
      <c r="G155" s="18"/>
    </row>
    <row r="156" spans="1:7" s="2" customFormat="1" ht="24" customHeight="1">
      <c r="A156" s="19" t="s">
        <v>34</v>
      </c>
      <c r="B156" s="25">
        <f>SUM(B157:B228)</f>
        <v>72</v>
      </c>
      <c r="C156" s="26">
        <f>SUM(C157:C228)</f>
        <v>12960</v>
      </c>
      <c r="D156" s="26">
        <f>SUM(D157:D228)</f>
        <v>3786.03</v>
      </c>
      <c r="E156" s="26">
        <f>SUM(E157:E228)</f>
        <v>2715.95</v>
      </c>
      <c r="F156" s="17">
        <f t="shared" si="18"/>
        <v>15675.95</v>
      </c>
      <c r="G156" s="26"/>
    </row>
    <row r="157" spans="1:7" s="3" customFormat="1" ht="24" customHeight="1">
      <c r="A157" s="28" t="s">
        <v>35</v>
      </c>
      <c r="B157" s="29">
        <v>1</v>
      </c>
      <c r="C157" s="30">
        <v>180</v>
      </c>
      <c r="D157" s="30">
        <v>41.8</v>
      </c>
      <c r="E157" s="24">
        <f t="shared" ref="E157:E160" si="20">ROUND(E$27/D$27*D157,2)</f>
        <v>29.89</v>
      </c>
      <c r="F157" s="17">
        <f t="shared" si="18"/>
        <v>209.89</v>
      </c>
      <c r="G157" s="31"/>
    </row>
    <row r="158" spans="1:7" s="3" customFormat="1" ht="24" customHeight="1">
      <c r="A158" s="28" t="s">
        <v>36</v>
      </c>
      <c r="B158" s="29">
        <v>1</v>
      </c>
      <c r="C158" s="30">
        <v>180</v>
      </c>
      <c r="D158" s="30">
        <v>46</v>
      </c>
      <c r="E158" s="24">
        <f t="shared" si="20"/>
        <v>32.9</v>
      </c>
      <c r="F158" s="17">
        <f t="shared" si="18"/>
        <v>212.9</v>
      </c>
      <c r="G158" s="31"/>
    </row>
    <row r="159" spans="1:7" s="3" customFormat="1" ht="24" customHeight="1">
      <c r="A159" s="28" t="s">
        <v>37</v>
      </c>
      <c r="B159" s="29">
        <v>1</v>
      </c>
      <c r="C159" s="30">
        <v>180</v>
      </c>
      <c r="D159" s="30">
        <v>60.2</v>
      </c>
      <c r="E159" s="24">
        <f t="shared" si="20"/>
        <v>43.05</v>
      </c>
      <c r="F159" s="17">
        <f t="shared" si="18"/>
        <v>223.05</v>
      </c>
      <c r="G159" s="31"/>
    </row>
    <row r="160" spans="1:7" s="3" customFormat="1" ht="24" customHeight="1">
      <c r="A160" s="28" t="s">
        <v>38</v>
      </c>
      <c r="B160" s="29">
        <v>1</v>
      </c>
      <c r="C160" s="30">
        <v>180</v>
      </c>
      <c r="D160" s="30">
        <v>107.7</v>
      </c>
      <c r="E160" s="24">
        <f t="shared" si="20"/>
        <v>77.02</v>
      </c>
      <c r="F160" s="17">
        <f t="shared" si="18"/>
        <v>257.02</v>
      </c>
      <c r="G160" s="31"/>
    </row>
    <row r="161" spans="1:7" s="2" customFormat="1" ht="24" customHeight="1">
      <c r="A161" s="32" t="s">
        <v>39</v>
      </c>
      <c r="B161" s="23">
        <v>1</v>
      </c>
      <c r="C161" s="24">
        <v>180</v>
      </c>
      <c r="D161" s="24">
        <v>78.7</v>
      </c>
      <c r="E161" s="24">
        <f t="shared" ref="E161:E166" si="21">ROUND(E$31/D$31*D161,2)</f>
        <v>56.28</v>
      </c>
      <c r="F161" s="17">
        <f t="shared" si="18"/>
        <v>236.28</v>
      </c>
      <c r="G161" s="18"/>
    </row>
    <row r="162" spans="1:7" s="2" customFormat="1" ht="24" customHeight="1">
      <c r="A162" s="32" t="s">
        <v>40</v>
      </c>
      <c r="B162" s="23">
        <v>1</v>
      </c>
      <c r="C162" s="24">
        <v>180</v>
      </c>
      <c r="D162" s="24">
        <v>105.8</v>
      </c>
      <c r="E162" s="24">
        <f t="shared" si="21"/>
        <v>75.66</v>
      </c>
      <c r="F162" s="17">
        <f t="shared" si="18"/>
        <v>255.66</v>
      </c>
      <c r="G162" s="18"/>
    </row>
    <row r="163" spans="1:7" s="2" customFormat="1" ht="24" customHeight="1">
      <c r="A163" s="32" t="s">
        <v>41</v>
      </c>
      <c r="B163" s="23">
        <v>1</v>
      </c>
      <c r="C163" s="24">
        <v>180</v>
      </c>
      <c r="D163" s="24">
        <v>45.7</v>
      </c>
      <c r="E163" s="24">
        <f t="shared" si="21"/>
        <v>32.68</v>
      </c>
      <c r="F163" s="17">
        <f t="shared" si="18"/>
        <v>212.68</v>
      </c>
      <c r="G163" s="18"/>
    </row>
    <row r="164" spans="1:7" s="2" customFormat="1" ht="24" customHeight="1">
      <c r="A164" s="32" t="s">
        <v>42</v>
      </c>
      <c r="B164" s="23">
        <v>1</v>
      </c>
      <c r="C164" s="24">
        <v>180</v>
      </c>
      <c r="D164" s="24">
        <v>30.9</v>
      </c>
      <c r="E164" s="24">
        <f t="shared" si="21"/>
        <v>22.1</v>
      </c>
      <c r="F164" s="17">
        <f t="shared" si="18"/>
        <v>202.1</v>
      </c>
      <c r="G164" s="18"/>
    </row>
    <row r="165" spans="1:7" s="2" customFormat="1" ht="24" customHeight="1">
      <c r="A165" s="32" t="s">
        <v>43</v>
      </c>
      <c r="B165" s="23">
        <v>1</v>
      </c>
      <c r="C165" s="24">
        <v>180</v>
      </c>
      <c r="D165" s="24">
        <v>15.9</v>
      </c>
      <c r="E165" s="24">
        <f t="shared" si="21"/>
        <v>11.37</v>
      </c>
      <c r="F165" s="17">
        <f t="shared" si="18"/>
        <v>191.37</v>
      </c>
      <c r="G165" s="18"/>
    </row>
    <row r="166" spans="1:7" s="2" customFormat="1" ht="24" customHeight="1">
      <c r="A166" s="32" t="s">
        <v>44</v>
      </c>
      <c r="B166" s="23">
        <v>1</v>
      </c>
      <c r="C166" s="24">
        <v>180</v>
      </c>
      <c r="D166" s="24">
        <v>22.5</v>
      </c>
      <c r="E166" s="24">
        <f t="shared" si="21"/>
        <v>16.09</v>
      </c>
      <c r="F166" s="17">
        <f t="shared" si="18"/>
        <v>196.09</v>
      </c>
      <c r="G166" s="18"/>
    </row>
    <row r="167" spans="1:7" s="2" customFormat="1" ht="24" customHeight="1">
      <c r="A167" s="32" t="s">
        <v>45</v>
      </c>
      <c r="B167" s="23">
        <v>1</v>
      </c>
      <c r="C167" s="24">
        <v>180</v>
      </c>
      <c r="D167" s="24">
        <v>76.400000000000006</v>
      </c>
      <c r="E167" s="24">
        <f>ROUND(E$36/D$36*D167,2)</f>
        <v>54.64</v>
      </c>
      <c r="F167" s="17">
        <f t="shared" si="18"/>
        <v>234.64</v>
      </c>
      <c r="G167" s="18"/>
    </row>
    <row r="168" spans="1:7" s="2" customFormat="1" ht="24" customHeight="1">
      <c r="A168" s="32" t="s">
        <v>46</v>
      </c>
      <c r="B168" s="23">
        <v>1</v>
      </c>
      <c r="C168" s="24">
        <v>180</v>
      </c>
      <c r="D168" s="24">
        <v>54</v>
      </c>
      <c r="E168" s="24">
        <f>ROUND(E$36/D$36*D168,2)</f>
        <v>38.619999999999997</v>
      </c>
      <c r="F168" s="17">
        <f t="shared" si="18"/>
        <v>218.62</v>
      </c>
      <c r="G168" s="18"/>
    </row>
    <row r="169" spans="1:7" s="2" customFormat="1" ht="24" customHeight="1">
      <c r="A169" s="32" t="s">
        <v>47</v>
      </c>
      <c r="B169" s="23">
        <v>1</v>
      </c>
      <c r="C169" s="24">
        <v>180</v>
      </c>
      <c r="D169" s="24">
        <v>20</v>
      </c>
      <c r="E169" s="24">
        <f>ROUND(E$42/D$42*D169,2)</f>
        <v>18.18</v>
      </c>
      <c r="F169" s="17">
        <f t="shared" si="18"/>
        <v>198.18</v>
      </c>
      <c r="G169" s="18"/>
    </row>
    <row r="170" spans="1:7" s="2" customFormat="1" ht="24" customHeight="1">
      <c r="A170" s="32" t="s">
        <v>48</v>
      </c>
      <c r="B170" s="23">
        <v>1</v>
      </c>
      <c r="C170" s="24">
        <v>180</v>
      </c>
      <c r="D170" s="24">
        <v>23.3</v>
      </c>
      <c r="E170" s="24">
        <f>ROUND(E$42/D$42*D170,2)</f>
        <v>21.18</v>
      </c>
      <c r="F170" s="17">
        <f t="shared" si="18"/>
        <v>201.18</v>
      </c>
      <c r="G170" s="18"/>
    </row>
    <row r="171" spans="1:7" s="2" customFormat="1" ht="24" customHeight="1">
      <c r="A171" s="32" t="s">
        <v>49</v>
      </c>
      <c r="B171" s="23">
        <v>1</v>
      </c>
      <c r="C171" s="24">
        <v>180</v>
      </c>
      <c r="D171" s="24">
        <v>87.2</v>
      </c>
      <c r="E171" s="24">
        <f t="shared" ref="E171:E174" si="22">ROUND(E$45/D$45*D171,2)</f>
        <v>62.36</v>
      </c>
      <c r="F171" s="17">
        <f t="shared" si="18"/>
        <v>242.36</v>
      </c>
      <c r="G171" s="18"/>
    </row>
    <row r="172" spans="1:7" s="2" customFormat="1" ht="24" customHeight="1">
      <c r="A172" s="32" t="s">
        <v>50</v>
      </c>
      <c r="B172" s="23">
        <v>1</v>
      </c>
      <c r="C172" s="24">
        <v>180</v>
      </c>
      <c r="D172" s="24">
        <v>70.400000000000006</v>
      </c>
      <c r="E172" s="24">
        <f t="shared" si="22"/>
        <v>50.35</v>
      </c>
      <c r="F172" s="17">
        <f t="shared" si="18"/>
        <v>230.35</v>
      </c>
      <c r="G172" s="18"/>
    </row>
    <row r="173" spans="1:7" s="2" customFormat="1" ht="24" customHeight="1">
      <c r="A173" s="32" t="s">
        <v>51</v>
      </c>
      <c r="B173" s="23">
        <v>1</v>
      </c>
      <c r="C173" s="24">
        <v>180</v>
      </c>
      <c r="D173" s="24">
        <v>58.2</v>
      </c>
      <c r="E173" s="24">
        <f t="shared" si="22"/>
        <v>41.62</v>
      </c>
      <c r="F173" s="17">
        <f t="shared" si="18"/>
        <v>221.62</v>
      </c>
      <c r="G173" s="18"/>
    </row>
    <row r="174" spans="1:7" s="2" customFormat="1" ht="24" customHeight="1">
      <c r="A174" s="32" t="s">
        <v>52</v>
      </c>
      <c r="B174" s="23">
        <v>1</v>
      </c>
      <c r="C174" s="24">
        <v>180</v>
      </c>
      <c r="D174" s="24">
        <v>69.2</v>
      </c>
      <c r="E174" s="24">
        <f t="shared" si="22"/>
        <v>49.49</v>
      </c>
      <c r="F174" s="17">
        <f t="shared" si="18"/>
        <v>229.49</v>
      </c>
      <c r="G174" s="18"/>
    </row>
    <row r="175" spans="1:7" s="2" customFormat="1" ht="24" customHeight="1">
      <c r="A175" s="32" t="s">
        <v>53</v>
      </c>
      <c r="B175" s="23">
        <v>1</v>
      </c>
      <c r="C175" s="24">
        <v>180</v>
      </c>
      <c r="D175" s="24">
        <v>61.2</v>
      </c>
      <c r="E175" s="24">
        <f t="shared" ref="E175:E178" si="23">ROUND(E$50/D$50*D175,2)</f>
        <v>43.77</v>
      </c>
      <c r="F175" s="17">
        <f t="shared" si="18"/>
        <v>223.77</v>
      </c>
      <c r="G175" s="18"/>
    </row>
    <row r="176" spans="1:7" s="2" customFormat="1" ht="24" customHeight="1">
      <c r="A176" s="32" t="s">
        <v>54</v>
      </c>
      <c r="B176" s="23">
        <v>1</v>
      </c>
      <c r="C176" s="24">
        <v>180</v>
      </c>
      <c r="D176" s="24">
        <v>49.5</v>
      </c>
      <c r="E176" s="24">
        <f t="shared" si="23"/>
        <v>35.4</v>
      </c>
      <c r="F176" s="17">
        <f t="shared" si="18"/>
        <v>215.4</v>
      </c>
      <c r="G176" s="18"/>
    </row>
    <row r="177" spans="1:7" s="2" customFormat="1" ht="24" customHeight="1">
      <c r="A177" s="32" t="s">
        <v>55</v>
      </c>
      <c r="B177" s="23">
        <v>1</v>
      </c>
      <c r="C177" s="24">
        <v>180</v>
      </c>
      <c r="D177" s="24">
        <v>41.5</v>
      </c>
      <c r="E177" s="24">
        <f t="shared" si="23"/>
        <v>29.68</v>
      </c>
      <c r="F177" s="17">
        <f t="shared" si="18"/>
        <v>209.68</v>
      </c>
      <c r="G177" s="18"/>
    </row>
    <row r="178" spans="1:7" s="2" customFormat="1" ht="24" customHeight="1">
      <c r="A178" s="32" t="s">
        <v>56</v>
      </c>
      <c r="B178" s="23">
        <v>1</v>
      </c>
      <c r="C178" s="24">
        <v>180</v>
      </c>
      <c r="D178" s="24">
        <v>21.3</v>
      </c>
      <c r="E178" s="24">
        <f t="shared" si="23"/>
        <v>15.23</v>
      </c>
      <c r="F178" s="17">
        <f t="shared" si="18"/>
        <v>195.23</v>
      </c>
      <c r="G178" s="18"/>
    </row>
    <row r="179" spans="1:7" s="2" customFormat="1" ht="24" customHeight="1">
      <c r="A179" s="32" t="s">
        <v>230</v>
      </c>
      <c r="B179" s="23">
        <v>1</v>
      </c>
      <c r="C179" s="24">
        <v>180</v>
      </c>
      <c r="D179" s="24">
        <v>87.3</v>
      </c>
      <c r="E179" s="24">
        <f t="shared" ref="E179:E181" si="24">ROUND(E$55/D$55*D179,2)</f>
        <v>62.43</v>
      </c>
      <c r="F179" s="17">
        <f t="shared" si="18"/>
        <v>242.43</v>
      </c>
      <c r="G179" s="18"/>
    </row>
    <row r="180" spans="1:7" s="2" customFormat="1" ht="24" customHeight="1">
      <c r="A180" s="32" t="s">
        <v>58</v>
      </c>
      <c r="B180" s="23">
        <v>1</v>
      </c>
      <c r="C180" s="24">
        <v>180</v>
      </c>
      <c r="D180" s="24">
        <v>52.7</v>
      </c>
      <c r="E180" s="24">
        <f t="shared" si="24"/>
        <v>37.69</v>
      </c>
      <c r="F180" s="17">
        <f t="shared" si="18"/>
        <v>217.69</v>
      </c>
      <c r="G180" s="18"/>
    </row>
    <row r="181" spans="1:7" s="2" customFormat="1" ht="24" customHeight="1">
      <c r="A181" s="32" t="s">
        <v>59</v>
      </c>
      <c r="B181" s="23">
        <v>1</v>
      </c>
      <c r="C181" s="24">
        <v>180</v>
      </c>
      <c r="D181" s="24">
        <v>47.8</v>
      </c>
      <c r="E181" s="24">
        <f t="shared" si="24"/>
        <v>34.18</v>
      </c>
      <c r="F181" s="17">
        <f t="shared" si="18"/>
        <v>214.18</v>
      </c>
      <c r="G181" s="18"/>
    </row>
    <row r="182" spans="1:7" s="2" customFormat="1" ht="24" customHeight="1">
      <c r="A182" s="32" t="s">
        <v>60</v>
      </c>
      <c r="B182" s="23">
        <v>1</v>
      </c>
      <c r="C182" s="24">
        <v>180</v>
      </c>
      <c r="D182" s="24">
        <v>59.04</v>
      </c>
      <c r="E182" s="24">
        <f t="shared" ref="E182:E184" si="25">ROUND(E$59/D$59*D182,2)</f>
        <v>42.22</v>
      </c>
      <c r="F182" s="17">
        <f t="shared" si="18"/>
        <v>222.22</v>
      </c>
      <c r="G182" s="18"/>
    </row>
    <row r="183" spans="1:7" s="2" customFormat="1" ht="24" customHeight="1">
      <c r="A183" s="32" t="s">
        <v>61</v>
      </c>
      <c r="B183" s="23">
        <v>1</v>
      </c>
      <c r="C183" s="24">
        <v>180</v>
      </c>
      <c r="D183" s="24">
        <v>115.69</v>
      </c>
      <c r="E183" s="24">
        <f t="shared" si="25"/>
        <v>82.73</v>
      </c>
      <c r="F183" s="17">
        <f t="shared" si="18"/>
        <v>262.73</v>
      </c>
      <c r="G183" s="18"/>
    </row>
    <row r="184" spans="1:7" s="2" customFormat="1" ht="24" customHeight="1">
      <c r="A184" s="32" t="s">
        <v>62</v>
      </c>
      <c r="B184" s="23">
        <v>1</v>
      </c>
      <c r="C184" s="24">
        <v>180</v>
      </c>
      <c r="D184" s="24">
        <v>62.3</v>
      </c>
      <c r="E184" s="24">
        <f t="shared" si="25"/>
        <v>44.55</v>
      </c>
      <c r="F184" s="17">
        <f t="shared" si="18"/>
        <v>224.55</v>
      </c>
      <c r="G184" s="18"/>
    </row>
    <row r="185" spans="1:7" s="2" customFormat="1" ht="24" customHeight="1">
      <c r="A185" s="32" t="s">
        <v>63</v>
      </c>
      <c r="B185" s="23">
        <v>1</v>
      </c>
      <c r="C185" s="24">
        <v>180</v>
      </c>
      <c r="D185" s="24">
        <v>45.6</v>
      </c>
      <c r="E185" s="24">
        <f t="shared" ref="E185:E191" si="26">ROUND(E$63/D$63*D185,2)</f>
        <v>32.61</v>
      </c>
      <c r="F185" s="17">
        <f t="shared" si="18"/>
        <v>212.61</v>
      </c>
      <c r="G185" s="18"/>
    </row>
    <row r="186" spans="1:7" s="2" customFormat="1" ht="24" customHeight="1">
      <c r="A186" s="32" t="s">
        <v>64</v>
      </c>
      <c r="B186" s="23">
        <v>1</v>
      </c>
      <c r="C186" s="24">
        <v>180</v>
      </c>
      <c r="D186" s="24">
        <v>33.1</v>
      </c>
      <c r="E186" s="24">
        <f t="shared" si="26"/>
        <v>23.67</v>
      </c>
      <c r="F186" s="17">
        <f t="shared" si="18"/>
        <v>203.67</v>
      </c>
      <c r="G186" s="18"/>
    </row>
    <row r="187" spans="1:7" s="2" customFormat="1" ht="24" customHeight="1">
      <c r="A187" s="32" t="s">
        <v>65</v>
      </c>
      <c r="B187" s="23">
        <v>1</v>
      </c>
      <c r="C187" s="24">
        <v>180</v>
      </c>
      <c r="D187" s="24">
        <v>42.7</v>
      </c>
      <c r="E187" s="24">
        <f t="shared" si="26"/>
        <v>30.54</v>
      </c>
      <c r="F187" s="17">
        <f t="shared" si="18"/>
        <v>210.54</v>
      </c>
      <c r="G187" s="18"/>
    </row>
    <row r="188" spans="1:7" s="2" customFormat="1" ht="24" customHeight="1">
      <c r="A188" s="32" t="s">
        <v>66</v>
      </c>
      <c r="B188" s="23">
        <v>1</v>
      </c>
      <c r="C188" s="24">
        <v>180</v>
      </c>
      <c r="D188" s="24">
        <v>30.4</v>
      </c>
      <c r="E188" s="24">
        <f t="shared" si="26"/>
        <v>21.74</v>
      </c>
      <c r="F188" s="17">
        <f t="shared" si="18"/>
        <v>201.74</v>
      </c>
      <c r="G188" s="18"/>
    </row>
    <row r="189" spans="1:7" s="2" customFormat="1" ht="24" customHeight="1">
      <c r="A189" s="32" t="s">
        <v>67</v>
      </c>
      <c r="B189" s="23">
        <v>1</v>
      </c>
      <c r="C189" s="24">
        <v>180</v>
      </c>
      <c r="D189" s="24">
        <v>20.5</v>
      </c>
      <c r="E189" s="24">
        <f t="shared" si="26"/>
        <v>14.66</v>
      </c>
      <c r="F189" s="17">
        <f t="shared" si="18"/>
        <v>194.66</v>
      </c>
      <c r="G189" s="18"/>
    </row>
    <row r="190" spans="1:7" s="2" customFormat="1" ht="24" customHeight="1">
      <c r="A190" s="32" t="s">
        <v>68</v>
      </c>
      <c r="B190" s="23">
        <v>1</v>
      </c>
      <c r="C190" s="24">
        <v>180</v>
      </c>
      <c r="D190" s="24">
        <v>13.7</v>
      </c>
      <c r="E190" s="24">
        <f t="shared" si="26"/>
        <v>9.8000000000000007</v>
      </c>
      <c r="F190" s="17">
        <f t="shared" si="18"/>
        <v>189.8</v>
      </c>
      <c r="G190" s="18"/>
    </row>
    <row r="191" spans="1:7" s="2" customFormat="1" ht="24" customHeight="1">
      <c r="A191" s="32" t="s">
        <v>69</v>
      </c>
      <c r="B191" s="23">
        <v>1</v>
      </c>
      <c r="C191" s="24">
        <v>180</v>
      </c>
      <c r="D191" s="24">
        <v>18.899999999999999</v>
      </c>
      <c r="E191" s="24">
        <f t="shared" si="26"/>
        <v>13.52</v>
      </c>
      <c r="F191" s="17">
        <f t="shared" si="18"/>
        <v>193.52</v>
      </c>
      <c r="G191" s="18"/>
    </row>
    <row r="192" spans="1:7" s="2" customFormat="1" ht="24" customHeight="1">
      <c r="A192" s="32" t="s">
        <v>70</v>
      </c>
      <c r="B192" s="23">
        <v>1</v>
      </c>
      <c r="C192" s="24">
        <v>180</v>
      </c>
      <c r="D192" s="24">
        <v>94.1</v>
      </c>
      <c r="E192" s="24">
        <f t="shared" ref="E192:E197" si="27">ROUND(E$69/D$69*D192,2)</f>
        <v>67.290000000000006</v>
      </c>
      <c r="F192" s="17">
        <f t="shared" si="18"/>
        <v>247.29</v>
      </c>
      <c r="G192" s="18"/>
    </row>
    <row r="193" spans="1:7" s="2" customFormat="1" ht="24" customHeight="1">
      <c r="A193" s="32" t="s">
        <v>71</v>
      </c>
      <c r="B193" s="23">
        <v>1</v>
      </c>
      <c r="C193" s="24">
        <v>180</v>
      </c>
      <c r="D193" s="24">
        <v>93.7</v>
      </c>
      <c r="E193" s="24">
        <f t="shared" si="27"/>
        <v>67.010000000000005</v>
      </c>
      <c r="F193" s="17">
        <f t="shared" si="18"/>
        <v>247.01</v>
      </c>
      <c r="G193" s="18"/>
    </row>
    <row r="194" spans="1:7" s="2" customFormat="1" ht="24" customHeight="1">
      <c r="A194" s="32" t="s">
        <v>72</v>
      </c>
      <c r="B194" s="23">
        <v>1</v>
      </c>
      <c r="C194" s="24">
        <v>180</v>
      </c>
      <c r="D194" s="24">
        <v>73.7</v>
      </c>
      <c r="E194" s="24">
        <f t="shared" si="27"/>
        <v>52.71</v>
      </c>
      <c r="F194" s="17">
        <f t="shared" si="18"/>
        <v>232.71</v>
      </c>
      <c r="G194" s="18"/>
    </row>
    <row r="195" spans="1:7" s="2" customFormat="1" ht="24" customHeight="1">
      <c r="A195" s="32" t="s">
        <v>73</v>
      </c>
      <c r="B195" s="23">
        <v>1</v>
      </c>
      <c r="C195" s="24">
        <v>180</v>
      </c>
      <c r="D195" s="24">
        <v>53.8</v>
      </c>
      <c r="E195" s="24">
        <f t="shared" si="27"/>
        <v>38.47</v>
      </c>
      <c r="F195" s="17">
        <f t="shared" si="18"/>
        <v>218.47</v>
      </c>
      <c r="G195" s="18"/>
    </row>
    <row r="196" spans="1:7" s="2" customFormat="1" ht="24" customHeight="1">
      <c r="A196" s="32" t="s">
        <v>74</v>
      </c>
      <c r="B196" s="23">
        <v>1</v>
      </c>
      <c r="C196" s="24">
        <v>180</v>
      </c>
      <c r="D196" s="24">
        <v>57.6</v>
      </c>
      <c r="E196" s="24">
        <f t="shared" si="27"/>
        <v>41.19</v>
      </c>
      <c r="F196" s="17">
        <f t="shared" si="18"/>
        <v>221.19</v>
      </c>
      <c r="G196" s="18"/>
    </row>
    <row r="197" spans="1:7" s="2" customFormat="1" ht="24" customHeight="1">
      <c r="A197" s="32" t="s">
        <v>75</v>
      </c>
      <c r="B197" s="23">
        <v>1</v>
      </c>
      <c r="C197" s="24">
        <v>180</v>
      </c>
      <c r="D197" s="24">
        <v>75.400000000000006</v>
      </c>
      <c r="E197" s="24">
        <f t="shared" si="27"/>
        <v>53.92</v>
      </c>
      <c r="F197" s="17">
        <f t="shared" si="18"/>
        <v>233.92</v>
      </c>
      <c r="G197" s="18"/>
    </row>
    <row r="198" spans="1:7" s="2" customFormat="1" ht="24" customHeight="1">
      <c r="A198" s="32" t="s">
        <v>76</v>
      </c>
      <c r="B198" s="23">
        <v>1</v>
      </c>
      <c r="C198" s="24">
        <v>180</v>
      </c>
      <c r="D198" s="24">
        <v>41.9</v>
      </c>
      <c r="E198" s="24">
        <f t="shared" ref="E198:E204" si="28">ROUND(E$74/D$74*D198,2)</f>
        <v>29.96</v>
      </c>
      <c r="F198" s="17">
        <f t="shared" ref="F198:F228" si="29">C198+E198</f>
        <v>209.96</v>
      </c>
      <c r="G198" s="18"/>
    </row>
    <row r="199" spans="1:7" s="2" customFormat="1" ht="24" customHeight="1">
      <c r="A199" s="32" t="s">
        <v>77</v>
      </c>
      <c r="B199" s="23">
        <v>1</v>
      </c>
      <c r="C199" s="24">
        <v>180</v>
      </c>
      <c r="D199" s="24">
        <v>34.700000000000003</v>
      </c>
      <c r="E199" s="24">
        <f t="shared" si="28"/>
        <v>24.82</v>
      </c>
      <c r="F199" s="17">
        <f t="shared" si="29"/>
        <v>204.82</v>
      </c>
      <c r="G199" s="18"/>
    </row>
    <row r="200" spans="1:7" s="2" customFormat="1" ht="24" customHeight="1">
      <c r="A200" s="32" t="s">
        <v>78</v>
      </c>
      <c r="B200" s="23">
        <v>1</v>
      </c>
      <c r="C200" s="24">
        <v>180</v>
      </c>
      <c r="D200" s="24">
        <v>41.5</v>
      </c>
      <c r="E200" s="24">
        <f t="shared" si="28"/>
        <v>29.68</v>
      </c>
      <c r="F200" s="17">
        <f t="shared" si="29"/>
        <v>209.68</v>
      </c>
      <c r="G200" s="18"/>
    </row>
    <row r="201" spans="1:7" s="2" customFormat="1" ht="24" customHeight="1">
      <c r="A201" s="32" t="s">
        <v>79</v>
      </c>
      <c r="B201" s="23">
        <v>1</v>
      </c>
      <c r="C201" s="24">
        <v>180</v>
      </c>
      <c r="D201" s="24">
        <v>38.799999999999997</v>
      </c>
      <c r="E201" s="24">
        <f t="shared" si="28"/>
        <v>27.75</v>
      </c>
      <c r="F201" s="17">
        <f t="shared" si="29"/>
        <v>207.75</v>
      </c>
      <c r="G201" s="18"/>
    </row>
    <row r="202" spans="1:7" s="2" customFormat="1" ht="24" customHeight="1">
      <c r="A202" s="32" t="s">
        <v>80</v>
      </c>
      <c r="B202" s="23">
        <v>1</v>
      </c>
      <c r="C202" s="24">
        <v>180</v>
      </c>
      <c r="D202" s="24">
        <v>37.5</v>
      </c>
      <c r="E202" s="24">
        <f t="shared" si="28"/>
        <v>26.82</v>
      </c>
      <c r="F202" s="17">
        <f t="shared" si="29"/>
        <v>206.82</v>
      </c>
      <c r="G202" s="18"/>
    </row>
    <row r="203" spans="1:7" s="2" customFormat="1" ht="24" customHeight="1">
      <c r="A203" s="32" t="s">
        <v>81</v>
      </c>
      <c r="B203" s="23">
        <v>1</v>
      </c>
      <c r="C203" s="24">
        <v>180</v>
      </c>
      <c r="D203" s="24">
        <v>33.299999999999997</v>
      </c>
      <c r="E203" s="24">
        <f t="shared" si="28"/>
        <v>23.81</v>
      </c>
      <c r="F203" s="17">
        <f t="shared" si="29"/>
        <v>203.81</v>
      </c>
      <c r="G203" s="18"/>
    </row>
    <row r="204" spans="1:7" s="2" customFormat="1" ht="24" customHeight="1">
      <c r="A204" s="32" t="s">
        <v>82</v>
      </c>
      <c r="B204" s="23">
        <v>1</v>
      </c>
      <c r="C204" s="24">
        <v>180</v>
      </c>
      <c r="D204" s="24">
        <v>25.7</v>
      </c>
      <c r="E204" s="24">
        <f t="shared" si="28"/>
        <v>18.38</v>
      </c>
      <c r="F204" s="17">
        <f t="shared" si="29"/>
        <v>198.38</v>
      </c>
      <c r="G204" s="18"/>
    </row>
    <row r="205" spans="1:7" s="2" customFormat="1" ht="24" customHeight="1">
      <c r="A205" s="32" t="s">
        <v>83</v>
      </c>
      <c r="B205" s="23">
        <v>1</v>
      </c>
      <c r="C205" s="24">
        <v>180</v>
      </c>
      <c r="D205" s="24">
        <v>78.2</v>
      </c>
      <c r="E205" s="24">
        <f t="shared" ref="E205:E207" si="30">ROUND(E$79/D$79*D205,2)</f>
        <v>55.92</v>
      </c>
      <c r="F205" s="17">
        <f t="shared" si="29"/>
        <v>235.92</v>
      </c>
      <c r="G205" s="18"/>
    </row>
    <row r="206" spans="1:7" s="2" customFormat="1" ht="24" customHeight="1">
      <c r="A206" s="32" t="s">
        <v>84</v>
      </c>
      <c r="B206" s="23">
        <v>1</v>
      </c>
      <c r="C206" s="24">
        <v>180</v>
      </c>
      <c r="D206" s="24">
        <v>28.1</v>
      </c>
      <c r="E206" s="24">
        <f t="shared" si="30"/>
        <v>20.100000000000001</v>
      </c>
      <c r="F206" s="17">
        <f t="shared" si="29"/>
        <v>200.1</v>
      </c>
      <c r="G206" s="18"/>
    </row>
    <row r="207" spans="1:7" s="2" customFormat="1" ht="24" customHeight="1">
      <c r="A207" s="32" t="s">
        <v>85</v>
      </c>
      <c r="B207" s="23">
        <v>1</v>
      </c>
      <c r="C207" s="24">
        <v>180</v>
      </c>
      <c r="D207" s="24">
        <v>70.5</v>
      </c>
      <c r="E207" s="24">
        <f t="shared" si="30"/>
        <v>50.42</v>
      </c>
      <c r="F207" s="17">
        <f t="shared" si="29"/>
        <v>230.42</v>
      </c>
      <c r="G207" s="18"/>
    </row>
    <row r="208" spans="1:7" s="2" customFormat="1" ht="24" customHeight="1">
      <c r="A208" s="32" t="s">
        <v>86</v>
      </c>
      <c r="B208" s="23">
        <v>1</v>
      </c>
      <c r="C208" s="24">
        <v>180</v>
      </c>
      <c r="D208" s="24">
        <v>58.6</v>
      </c>
      <c r="E208" s="24">
        <f t="shared" ref="E208:E213" si="31">ROUND(E$83/D$83*D208,2)</f>
        <v>41.91</v>
      </c>
      <c r="F208" s="17">
        <f t="shared" si="29"/>
        <v>221.91</v>
      </c>
      <c r="G208" s="18"/>
    </row>
    <row r="209" spans="1:7" s="2" customFormat="1" ht="24" customHeight="1">
      <c r="A209" s="32" t="s">
        <v>87</v>
      </c>
      <c r="B209" s="23">
        <v>1</v>
      </c>
      <c r="C209" s="24">
        <v>180</v>
      </c>
      <c r="D209" s="24">
        <v>89.1</v>
      </c>
      <c r="E209" s="24">
        <f t="shared" si="31"/>
        <v>63.72</v>
      </c>
      <c r="F209" s="17">
        <f t="shared" si="29"/>
        <v>243.72</v>
      </c>
      <c r="G209" s="18"/>
    </row>
    <row r="210" spans="1:7" s="2" customFormat="1" ht="24" customHeight="1">
      <c r="A210" s="32" t="s">
        <v>88</v>
      </c>
      <c r="B210" s="23">
        <v>1</v>
      </c>
      <c r="C210" s="24">
        <v>180</v>
      </c>
      <c r="D210" s="24">
        <v>111.6</v>
      </c>
      <c r="E210" s="24">
        <f t="shared" si="31"/>
        <v>79.81</v>
      </c>
      <c r="F210" s="17">
        <f t="shared" si="29"/>
        <v>259.81</v>
      </c>
      <c r="G210" s="18"/>
    </row>
    <row r="211" spans="1:7" s="2" customFormat="1" ht="24" customHeight="1">
      <c r="A211" s="32" t="s">
        <v>89</v>
      </c>
      <c r="B211" s="23">
        <v>1</v>
      </c>
      <c r="C211" s="24">
        <v>180</v>
      </c>
      <c r="D211" s="24">
        <v>102.2</v>
      </c>
      <c r="E211" s="24">
        <f t="shared" si="31"/>
        <v>73.09</v>
      </c>
      <c r="F211" s="17">
        <f t="shared" si="29"/>
        <v>253.09</v>
      </c>
      <c r="G211" s="18"/>
    </row>
    <row r="212" spans="1:7" s="2" customFormat="1" ht="24" customHeight="1">
      <c r="A212" s="32" t="s">
        <v>90</v>
      </c>
      <c r="B212" s="23">
        <v>1</v>
      </c>
      <c r="C212" s="24">
        <v>180</v>
      </c>
      <c r="D212" s="24">
        <v>41.5</v>
      </c>
      <c r="E212" s="24">
        <f t="shared" si="31"/>
        <v>29.68</v>
      </c>
      <c r="F212" s="17">
        <f t="shared" si="29"/>
        <v>209.68</v>
      </c>
      <c r="G212" s="18"/>
    </row>
    <row r="213" spans="1:7" s="2" customFormat="1" ht="24" customHeight="1">
      <c r="A213" s="32" t="s">
        <v>91</v>
      </c>
      <c r="B213" s="23">
        <v>1</v>
      </c>
      <c r="C213" s="24">
        <v>180</v>
      </c>
      <c r="D213" s="24">
        <v>44.8</v>
      </c>
      <c r="E213" s="24">
        <f t="shared" si="31"/>
        <v>32.04</v>
      </c>
      <c r="F213" s="17">
        <f t="shared" si="29"/>
        <v>212.04</v>
      </c>
      <c r="G213" s="18"/>
    </row>
    <row r="214" spans="1:7" s="2" customFormat="1" ht="24" customHeight="1">
      <c r="A214" s="32" t="s">
        <v>92</v>
      </c>
      <c r="B214" s="23">
        <v>1</v>
      </c>
      <c r="C214" s="24">
        <v>180</v>
      </c>
      <c r="D214" s="24">
        <v>79</v>
      </c>
      <c r="E214" s="24">
        <f t="shared" ref="E214:E216" si="32">ROUND(E$87/D$87*D214,2)</f>
        <v>56.5</v>
      </c>
      <c r="F214" s="17">
        <f t="shared" si="29"/>
        <v>236.5</v>
      </c>
      <c r="G214" s="18"/>
    </row>
    <row r="215" spans="1:7" s="2" customFormat="1" ht="24" customHeight="1">
      <c r="A215" s="32" t="s">
        <v>93</v>
      </c>
      <c r="B215" s="23">
        <v>1</v>
      </c>
      <c r="C215" s="24">
        <v>180</v>
      </c>
      <c r="D215" s="24">
        <v>60.9</v>
      </c>
      <c r="E215" s="24">
        <f t="shared" si="32"/>
        <v>43.55</v>
      </c>
      <c r="F215" s="17">
        <f t="shared" si="29"/>
        <v>223.55</v>
      </c>
      <c r="G215" s="18"/>
    </row>
    <row r="216" spans="1:7" s="2" customFormat="1" ht="24" customHeight="1">
      <c r="A216" s="32" t="s">
        <v>94</v>
      </c>
      <c r="B216" s="23">
        <v>1</v>
      </c>
      <c r="C216" s="24">
        <v>180</v>
      </c>
      <c r="D216" s="24">
        <v>69.7</v>
      </c>
      <c r="E216" s="24">
        <f t="shared" si="32"/>
        <v>49.85</v>
      </c>
      <c r="F216" s="17">
        <f t="shared" si="29"/>
        <v>229.85</v>
      </c>
      <c r="G216" s="18"/>
    </row>
    <row r="217" spans="1:7" s="2" customFormat="1" ht="24" customHeight="1">
      <c r="A217" s="33" t="s">
        <v>95</v>
      </c>
      <c r="B217" s="23">
        <v>1</v>
      </c>
      <c r="C217" s="24">
        <v>180</v>
      </c>
      <c r="D217" s="24">
        <v>11</v>
      </c>
      <c r="E217" s="24">
        <f t="shared" ref="E217:E222" si="33">ROUND(E$91/D$91*D217,2)</f>
        <v>7.87</v>
      </c>
      <c r="F217" s="17">
        <f t="shared" si="29"/>
        <v>187.87</v>
      </c>
      <c r="G217" s="18"/>
    </row>
    <row r="218" spans="1:7" s="2" customFormat="1" ht="24" customHeight="1">
      <c r="A218" s="33" t="s">
        <v>96</v>
      </c>
      <c r="B218" s="23">
        <v>1</v>
      </c>
      <c r="C218" s="24">
        <v>180</v>
      </c>
      <c r="D218" s="24">
        <v>14.1</v>
      </c>
      <c r="E218" s="24">
        <f t="shared" si="33"/>
        <v>10.08</v>
      </c>
      <c r="F218" s="17">
        <f t="shared" si="29"/>
        <v>190.08</v>
      </c>
      <c r="G218" s="18"/>
    </row>
    <row r="219" spans="1:7" s="2" customFormat="1" ht="24" customHeight="1">
      <c r="A219" s="33" t="s">
        <v>97</v>
      </c>
      <c r="B219" s="23">
        <v>1</v>
      </c>
      <c r="C219" s="24">
        <v>180</v>
      </c>
      <c r="D219" s="24">
        <v>15</v>
      </c>
      <c r="E219" s="24">
        <f t="shared" si="33"/>
        <v>10.73</v>
      </c>
      <c r="F219" s="17">
        <f t="shared" si="29"/>
        <v>190.73</v>
      </c>
      <c r="G219" s="18"/>
    </row>
    <row r="220" spans="1:7" s="2" customFormat="1" ht="24" customHeight="1">
      <c r="A220" s="33" t="s">
        <v>98</v>
      </c>
      <c r="B220" s="23">
        <v>1</v>
      </c>
      <c r="C220" s="24">
        <v>180</v>
      </c>
      <c r="D220" s="24">
        <v>5.8</v>
      </c>
      <c r="E220" s="24">
        <f t="shared" si="33"/>
        <v>4.1500000000000004</v>
      </c>
      <c r="F220" s="17">
        <f t="shared" si="29"/>
        <v>184.15</v>
      </c>
      <c r="G220" s="18"/>
    </row>
    <row r="221" spans="1:7" s="2" customFormat="1" ht="24" customHeight="1">
      <c r="A221" s="33" t="s">
        <v>99</v>
      </c>
      <c r="B221" s="23">
        <v>1</v>
      </c>
      <c r="C221" s="24">
        <v>180</v>
      </c>
      <c r="D221" s="24">
        <v>32</v>
      </c>
      <c r="E221" s="24">
        <f t="shared" si="33"/>
        <v>22.88</v>
      </c>
      <c r="F221" s="17">
        <f t="shared" si="29"/>
        <v>202.88</v>
      </c>
      <c r="G221" s="18"/>
    </row>
    <row r="222" spans="1:7" s="2" customFormat="1" ht="24" customHeight="1">
      <c r="A222" s="33" t="s">
        <v>100</v>
      </c>
      <c r="B222" s="23">
        <v>1</v>
      </c>
      <c r="C222" s="24">
        <v>180</v>
      </c>
      <c r="D222" s="24">
        <v>12.7</v>
      </c>
      <c r="E222" s="24">
        <f t="shared" si="33"/>
        <v>9.08</v>
      </c>
      <c r="F222" s="17">
        <f t="shared" si="29"/>
        <v>189.08</v>
      </c>
      <c r="G222" s="18"/>
    </row>
    <row r="223" spans="1:7" s="2" customFormat="1" ht="24" customHeight="1">
      <c r="A223" s="32" t="s">
        <v>101</v>
      </c>
      <c r="B223" s="23">
        <v>1</v>
      </c>
      <c r="C223" s="24">
        <v>180</v>
      </c>
      <c r="D223" s="24">
        <v>120.1</v>
      </c>
      <c r="E223" s="24">
        <f t="shared" ref="E223:E226" si="34">ROUND(E$95/D$95*D223,2)</f>
        <v>85.89</v>
      </c>
      <c r="F223" s="17">
        <f t="shared" si="29"/>
        <v>265.89</v>
      </c>
      <c r="G223" s="18"/>
    </row>
    <row r="224" spans="1:7" s="2" customFormat="1" ht="24" customHeight="1">
      <c r="A224" s="32" t="s">
        <v>102</v>
      </c>
      <c r="B224" s="23">
        <v>1</v>
      </c>
      <c r="C224" s="24">
        <v>180</v>
      </c>
      <c r="D224" s="24">
        <v>30.9</v>
      </c>
      <c r="E224" s="24">
        <f t="shared" si="34"/>
        <v>22.1</v>
      </c>
      <c r="F224" s="17">
        <f t="shared" si="29"/>
        <v>202.1</v>
      </c>
      <c r="G224" s="18"/>
    </row>
    <row r="225" spans="1:7" s="2" customFormat="1" ht="24" customHeight="1">
      <c r="A225" s="32" t="s">
        <v>103</v>
      </c>
      <c r="B225" s="23">
        <v>1</v>
      </c>
      <c r="C225" s="24">
        <v>180</v>
      </c>
      <c r="D225" s="24">
        <v>14.8</v>
      </c>
      <c r="E225" s="24">
        <f t="shared" si="34"/>
        <v>10.58</v>
      </c>
      <c r="F225" s="17">
        <f t="shared" si="29"/>
        <v>190.58</v>
      </c>
      <c r="G225" s="18"/>
    </row>
    <row r="226" spans="1:7" s="2" customFormat="1" ht="24" customHeight="1">
      <c r="A226" s="32" t="s">
        <v>104</v>
      </c>
      <c r="B226" s="23">
        <v>1</v>
      </c>
      <c r="C226" s="24">
        <v>180</v>
      </c>
      <c r="D226" s="24">
        <v>16.8</v>
      </c>
      <c r="E226" s="24">
        <f t="shared" si="34"/>
        <v>12.01</v>
      </c>
      <c r="F226" s="17">
        <f t="shared" si="29"/>
        <v>192.01</v>
      </c>
      <c r="G226" s="18"/>
    </row>
    <row r="227" spans="1:7" s="2" customFormat="1" ht="24" customHeight="1">
      <c r="A227" s="32" t="s">
        <v>105</v>
      </c>
      <c r="B227" s="23">
        <v>1</v>
      </c>
      <c r="C227" s="24">
        <v>180</v>
      </c>
      <c r="D227" s="24">
        <v>109.5</v>
      </c>
      <c r="E227" s="24">
        <f>ROUND(E$99/D$99*D227,2)</f>
        <v>78.31</v>
      </c>
      <c r="F227" s="17">
        <f t="shared" si="29"/>
        <v>258.31</v>
      </c>
      <c r="G227" s="18"/>
    </row>
    <row r="228" spans="1:7" s="2" customFormat="1" ht="24" customHeight="1">
      <c r="A228" s="32" t="s">
        <v>106</v>
      </c>
      <c r="B228" s="23">
        <v>1</v>
      </c>
      <c r="C228" s="24">
        <v>180</v>
      </c>
      <c r="D228" s="24">
        <v>50.3</v>
      </c>
      <c r="E228" s="24">
        <f>ROUND(E$99/D$99*D228,2)</f>
        <v>35.97</v>
      </c>
      <c r="F228" s="17">
        <f t="shared" si="29"/>
        <v>215.97</v>
      </c>
      <c r="G228" s="18"/>
    </row>
  </sheetData>
  <mergeCells count="4">
    <mergeCell ref="A2:G2"/>
    <mergeCell ref="A3:G3"/>
    <mergeCell ref="B4:C4"/>
    <mergeCell ref="D4:E4"/>
  </mergeCells>
  <phoneticPr fontId="3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附件1</vt:lpstr>
      <vt:lpstr>基药</vt:lpstr>
      <vt:lpstr>人才</vt:lpstr>
      <vt:lpstr>计生</vt:lpstr>
      <vt:lpstr>公立医院综合改革2</vt:lpstr>
      <vt:lpstr>附件1!Print_Titles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周晓敏</cp:lastModifiedBy>
  <cp:lastPrinted>2021-12-23T07:24:01Z</cp:lastPrinted>
  <dcterms:created xsi:type="dcterms:W3CDTF">2020-09-08T06:14:00Z</dcterms:created>
  <dcterms:modified xsi:type="dcterms:W3CDTF">2021-12-30T01:34:49Z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true</vt:bool>
  </property>
  <property fmtid="{D5CDD505-2E9C-101B-9397-08002B2CF9AE}" pid="4" name="ICV">
    <vt:lpwstr>009FD3B0366A43D7AE370C4AFC869D85</vt:lpwstr>
  </property>
</Properties>
</file>