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<sst xmlns="http://schemas.openxmlformats.org/spreadsheetml/2006/main" count="108" uniqueCount="107">
  <si>
    <t>市县</t>
  </si>
  <si>
    <t>合计</t>
  </si>
  <si>
    <t>中央</t>
  </si>
  <si>
    <t>省级</t>
  </si>
  <si>
    <t xml:space="preserve">  成都市</t>
  </si>
  <si>
    <t xml:space="preserve">  德阳市</t>
  </si>
  <si>
    <t xml:space="preserve">    什邡市</t>
  </si>
  <si>
    <t xml:space="preserve">    绵竹市</t>
  </si>
  <si>
    <t xml:space="preserve">    广汉市</t>
  </si>
  <si>
    <t xml:space="preserve">    中江县</t>
  </si>
  <si>
    <t xml:space="preserve">    罗江县</t>
  </si>
  <si>
    <t xml:space="preserve">  绵阳市</t>
  </si>
  <si>
    <t xml:space="preserve">    江油市</t>
  </si>
  <si>
    <t xml:space="preserve">    三台县</t>
  </si>
  <si>
    <t xml:space="preserve">    盐亭县</t>
  </si>
  <si>
    <t xml:space="preserve">    梓潼县</t>
  </si>
  <si>
    <t xml:space="preserve">    安县</t>
  </si>
  <si>
    <t xml:space="preserve">    平武县</t>
  </si>
  <si>
    <t xml:space="preserve">    北川县</t>
  </si>
  <si>
    <t xml:space="preserve">  自贡市</t>
  </si>
  <si>
    <t xml:space="preserve">    富顺县</t>
  </si>
  <si>
    <t xml:space="preserve">    荣县</t>
  </si>
  <si>
    <t xml:space="preserve">  攀枝花市</t>
  </si>
  <si>
    <t xml:space="preserve">    盐边县</t>
  </si>
  <si>
    <t xml:space="preserve">    米易县</t>
  </si>
  <si>
    <t xml:space="preserve">  泸州市</t>
  </si>
  <si>
    <t xml:space="preserve">    泸县</t>
  </si>
  <si>
    <t xml:space="preserve">    合江县</t>
  </si>
  <si>
    <t xml:space="preserve">    叙永县</t>
  </si>
  <si>
    <t xml:space="preserve">    古蔺县</t>
  </si>
  <si>
    <t xml:space="preserve">  广元市</t>
  </si>
  <si>
    <t xml:space="preserve">    苍溪县</t>
  </si>
  <si>
    <t xml:space="preserve">    剑阁县</t>
  </si>
  <si>
    <t xml:space="preserve">    旺苍县</t>
  </si>
  <si>
    <t xml:space="preserve">    青川县</t>
  </si>
  <si>
    <t xml:space="preserve">  遂宁市</t>
  </si>
  <si>
    <t xml:space="preserve">    射洪县</t>
  </si>
  <si>
    <t xml:space="preserve">    蓬溪县</t>
  </si>
  <si>
    <t xml:space="preserve">    大英县</t>
  </si>
  <si>
    <t xml:space="preserve">  内江市</t>
  </si>
  <si>
    <t xml:space="preserve">    威远县</t>
  </si>
  <si>
    <t xml:space="preserve">    资中县</t>
  </si>
  <si>
    <t xml:space="preserve">    隆昌县</t>
  </si>
  <si>
    <t xml:space="preserve">  乐山市</t>
  </si>
  <si>
    <t xml:space="preserve">    峨眉山市</t>
  </si>
  <si>
    <t xml:space="preserve">    夹江县</t>
  </si>
  <si>
    <t xml:space="preserve">    犍为县</t>
  </si>
  <si>
    <t xml:space="preserve">    井研县</t>
  </si>
  <si>
    <t xml:space="preserve">    沐川县</t>
  </si>
  <si>
    <t xml:space="preserve">    马边县</t>
  </si>
  <si>
    <t xml:space="preserve">    峨边县</t>
  </si>
  <si>
    <t xml:space="preserve">  南充市</t>
  </si>
  <si>
    <t xml:space="preserve">    南部县</t>
  </si>
  <si>
    <t xml:space="preserve">    仪陇县</t>
  </si>
  <si>
    <t xml:space="preserve">    阆中市</t>
  </si>
  <si>
    <t xml:space="preserve">    西充县</t>
  </si>
  <si>
    <t xml:space="preserve">    蓬安县</t>
  </si>
  <si>
    <t xml:space="preserve">    营山县</t>
  </si>
  <si>
    <t xml:space="preserve">  宜宾市</t>
  </si>
  <si>
    <t xml:space="preserve">    宜宾县</t>
  </si>
  <si>
    <t xml:space="preserve">    南溪区</t>
  </si>
  <si>
    <t xml:space="preserve">    江安县</t>
  </si>
  <si>
    <t xml:space="preserve">    长宁县</t>
  </si>
  <si>
    <t xml:space="preserve">    高县</t>
  </si>
  <si>
    <t xml:space="preserve">    兴文县</t>
  </si>
  <si>
    <t xml:space="preserve">    珙县</t>
  </si>
  <si>
    <t xml:space="preserve">    筠连县</t>
  </si>
  <si>
    <t xml:space="preserve">    屏山县</t>
  </si>
  <si>
    <t xml:space="preserve">  广安市</t>
  </si>
  <si>
    <t xml:space="preserve">    岳池县</t>
  </si>
  <si>
    <t xml:space="preserve">    华蓥市</t>
  </si>
  <si>
    <t xml:space="preserve">    邻水县</t>
  </si>
  <si>
    <t xml:space="preserve">    武胜县</t>
  </si>
  <si>
    <t xml:space="preserve">  达州市</t>
  </si>
  <si>
    <t xml:space="preserve">    大竹县</t>
  </si>
  <si>
    <t xml:space="preserve">    渠县</t>
  </si>
  <si>
    <t xml:space="preserve">    宣汉县</t>
  </si>
  <si>
    <t xml:space="preserve">    万源市</t>
  </si>
  <si>
    <t xml:space="preserve">    开江县</t>
  </si>
  <si>
    <t xml:space="preserve">  巴中市</t>
  </si>
  <si>
    <t xml:space="preserve">    平昌县</t>
  </si>
  <si>
    <t xml:space="preserve">    南江县</t>
  </si>
  <si>
    <t xml:space="preserve">    通江县</t>
  </si>
  <si>
    <t xml:space="preserve">  雅安市</t>
  </si>
  <si>
    <t xml:space="preserve">    芦山县</t>
  </si>
  <si>
    <t xml:space="preserve">    天全县</t>
  </si>
  <si>
    <t xml:space="preserve">    荥经县</t>
  </si>
  <si>
    <t xml:space="preserve">    宝兴县</t>
  </si>
  <si>
    <t xml:space="preserve">    汉源县</t>
  </si>
  <si>
    <t xml:space="preserve">    石棉县</t>
  </si>
  <si>
    <t xml:space="preserve">  眉山市</t>
  </si>
  <si>
    <t xml:space="preserve">    仁寿县</t>
  </si>
  <si>
    <t xml:space="preserve">    彭山县</t>
  </si>
  <si>
    <t xml:space="preserve">    洪雅县</t>
  </si>
  <si>
    <t xml:space="preserve">    丹棱县</t>
  </si>
  <si>
    <t xml:space="preserve">    青神县</t>
  </si>
  <si>
    <t xml:space="preserve">  资阳市</t>
  </si>
  <si>
    <t xml:space="preserve">    简阳市</t>
  </si>
  <si>
    <t xml:space="preserve">    安岳县</t>
  </si>
  <si>
    <t xml:space="preserve">    乐至县</t>
  </si>
  <si>
    <t xml:space="preserve">  阿坝州</t>
  </si>
  <si>
    <t xml:space="preserve">  甘孜州</t>
  </si>
  <si>
    <t xml:space="preserve">  凉山州</t>
  </si>
  <si>
    <t>单位：万元</t>
  </si>
  <si>
    <t>补助资金</t>
  </si>
  <si>
    <t xml:space="preserve">  省本级</t>
  </si>
  <si>
    <t>2015年自然灾害生活救助资金公示表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</si>
</sst>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  <numFmt numFmtId="178" formatCode="0.00_ "/>
  </numFmts>
  <fonts count="8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4"/>
      <color indexed="8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8" fontId="4" fillId="0" borderId="1" xfId="0" applyNumberFormat="1" applyFont="1" applyFill="1" applyBorder="1" applyAlignment="1">
      <alignment horizontal="right" vertical="top" wrapText="1"/>
    </xf>
    <xf numFmtId="178" fontId="6" fillId="0" borderId="1" xfId="0" applyNumberFormat="1" applyFont="1" applyFill="1" applyBorder="1" applyAlignment="1">
      <alignment horizontal="right"/>
    </xf>
    <xf numFmtId="178" fontId="5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D1"/>
    </sheetView>
  </sheetViews>
  <sheetFormatPr defaultColWidth="8.00390625" defaultRowHeight="14.25"/>
  <cols>
    <col min="1" max="1" width="16.50390625" style="4" customWidth="1"/>
    <col min="2" max="4" width="14.625" style="4" customWidth="1"/>
    <col min="5" max="16384" width="8.00390625" style="4" customWidth="1"/>
  </cols>
  <sheetData>
    <row r="1" spans="1:4" ht="23.25" customHeight="1">
      <c r="A1" s="14" t="s">
        <v>106</v>
      </c>
      <c r="B1" s="14"/>
      <c r="C1" s="14"/>
      <c r="D1" s="14"/>
    </row>
    <row r="2" spans="1:4" ht="15.75" customHeight="1">
      <c r="A2" s="8"/>
      <c r="B2" s="8"/>
      <c r="C2" s="8"/>
      <c r="D2" s="4" t="s">
        <v>103</v>
      </c>
    </row>
    <row r="3" spans="1:4" ht="15" customHeight="1">
      <c r="A3" s="15" t="s">
        <v>0</v>
      </c>
      <c r="B3" s="17" t="s">
        <v>104</v>
      </c>
      <c r="C3" s="18"/>
      <c r="D3" s="19"/>
    </row>
    <row r="4" spans="1:4" ht="15" customHeight="1">
      <c r="A4" s="16"/>
      <c r="B4" s="9" t="s">
        <v>1</v>
      </c>
      <c r="C4" s="9" t="s">
        <v>2</v>
      </c>
      <c r="D4" s="9" t="s">
        <v>3</v>
      </c>
    </row>
    <row r="5" spans="1:4" s="10" customFormat="1" ht="15" customHeight="1">
      <c r="A5" s="1" t="s">
        <v>1</v>
      </c>
      <c r="B5" s="11">
        <f>SUM(B6:B105)</f>
        <v>33766.16</v>
      </c>
      <c r="C5" s="11">
        <f>SUM(C6:C105)</f>
        <v>23004.16</v>
      </c>
      <c r="D5" s="11">
        <f>SUM(D6:D105)</f>
        <v>10762</v>
      </c>
    </row>
    <row r="6" spans="1:4" ht="15" customHeight="1">
      <c r="A6" s="2" t="s">
        <v>4</v>
      </c>
      <c r="B6" s="12">
        <f aca="true" t="shared" si="0" ref="B6:B69">SUM(C6:D6)</f>
        <v>6</v>
      </c>
      <c r="C6" s="13">
        <v>5</v>
      </c>
      <c r="D6" s="13">
        <v>1</v>
      </c>
    </row>
    <row r="7" spans="1:4" ht="15" customHeight="1">
      <c r="A7" s="2" t="s">
        <v>5</v>
      </c>
      <c r="B7" s="12">
        <f t="shared" si="0"/>
        <v>25</v>
      </c>
      <c r="C7" s="13">
        <v>22</v>
      </c>
      <c r="D7" s="13">
        <v>3</v>
      </c>
    </row>
    <row r="8" spans="1:4" ht="15" customHeight="1">
      <c r="A8" s="2" t="s">
        <v>6</v>
      </c>
      <c r="B8" s="12">
        <f t="shared" si="0"/>
        <v>28</v>
      </c>
      <c r="C8" s="13">
        <v>24</v>
      </c>
      <c r="D8" s="13">
        <v>4</v>
      </c>
    </row>
    <row r="9" spans="1:4" ht="15" customHeight="1">
      <c r="A9" s="2" t="s">
        <v>7</v>
      </c>
      <c r="B9" s="12">
        <f t="shared" si="0"/>
        <v>53</v>
      </c>
      <c r="C9" s="13">
        <v>44</v>
      </c>
      <c r="D9" s="13">
        <v>9</v>
      </c>
    </row>
    <row r="10" spans="1:4" ht="15" customHeight="1">
      <c r="A10" s="2" t="s">
        <v>8</v>
      </c>
      <c r="B10" s="12">
        <f t="shared" si="0"/>
        <v>19</v>
      </c>
      <c r="C10" s="13">
        <v>16</v>
      </c>
      <c r="D10" s="13">
        <v>3</v>
      </c>
    </row>
    <row r="11" spans="1:4" ht="15" customHeight="1">
      <c r="A11" s="2" t="s">
        <v>9</v>
      </c>
      <c r="B11" s="12">
        <f t="shared" si="0"/>
        <v>354</v>
      </c>
      <c r="C11" s="13">
        <v>163</v>
      </c>
      <c r="D11" s="13">
        <f>30+100+61</f>
        <v>191</v>
      </c>
    </row>
    <row r="12" spans="1:4" ht="15" customHeight="1">
      <c r="A12" s="2" t="s">
        <v>10</v>
      </c>
      <c r="B12" s="12">
        <f t="shared" si="0"/>
        <v>33</v>
      </c>
      <c r="C12" s="13">
        <v>28</v>
      </c>
      <c r="D12" s="13">
        <v>5</v>
      </c>
    </row>
    <row r="13" spans="1:4" ht="15" customHeight="1">
      <c r="A13" s="2" t="s">
        <v>11</v>
      </c>
      <c r="B13" s="12">
        <f t="shared" si="0"/>
        <v>72</v>
      </c>
      <c r="C13" s="13">
        <v>65</v>
      </c>
      <c r="D13" s="13">
        <v>7</v>
      </c>
    </row>
    <row r="14" spans="1:4" ht="15" customHeight="1">
      <c r="A14" s="2" t="s">
        <v>12</v>
      </c>
      <c r="B14" s="12">
        <f t="shared" si="0"/>
        <v>97</v>
      </c>
      <c r="C14" s="13">
        <v>81</v>
      </c>
      <c r="D14" s="13">
        <v>16</v>
      </c>
    </row>
    <row r="15" spans="1:4" ht="15" customHeight="1">
      <c r="A15" s="2" t="s">
        <v>13</v>
      </c>
      <c r="B15" s="12">
        <f t="shared" si="0"/>
        <v>193</v>
      </c>
      <c r="C15" s="13">
        <v>163</v>
      </c>
      <c r="D15" s="13">
        <v>30</v>
      </c>
    </row>
    <row r="16" spans="1:4" ht="15" customHeight="1">
      <c r="A16" s="2" t="s">
        <v>14</v>
      </c>
      <c r="B16" s="12">
        <f t="shared" si="0"/>
        <v>104</v>
      </c>
      <c r="C16" s="13">
        <v>88</v>
      </c>
      <c r="D16" s="13">
        <v>16</v>
      </c>
    </row>
    <row r="17" spans="1:4" ht="15" customHeight="1">
      <c r="A17" s="2" t="s">
        <v>15</v>
      </c>
      <c r="B17" s="12">
        <f t="shared" si="0"/>
        <v>82</v>
      </c>
      <c r="C17" s="13">
        <v>69</v>
      </c>
      <c r="D17" s="13">
        <v>13</v>
      </c>
    </row>
    <row r="18" spans="1:4" ht="15" customHeight="1">
      <c r="A18" s="2" t="s">
        <v>16</v>
      </c>
      <c r="B18" s="12">
        <f t="shared" si="0"/>
        <v>98</v>
      </c>
      <c r="C18" s="13">
        <v>82</v>
      </c>
      <c r="D18" s="13">
        <v>16</v>
      </c>
    </row>
    <row r="19" spans="1:4" ht="15" customHeight="1">
      <c r="A19" s="3" t="s">
        <v>17</v>
      </c>
      <c r="B19" s="12">
        <f t="shared" si="0"/>
        <v>34</v>
      </c>
      <c r="C19" s="13">
        <v>29</v>
      </c>
      <c r="D19" s="13">
        <v>5</v>
      </c>
    </row>
    <row r="20" spans="1:4" ht="15" customHeight="1">
      <c r="A20" s="3" t="s">
        <v>18</v>
      </c>
      <c r="B20" s="12">
        <f t="shared" si="0"/>
        <v>54</v>
      </c>
      <c r="C20" s="13">
        <v>45</v>
      </c>
      <c r="D20" s="13">
        <v>9</v>
      </c>
    </row>
    <row r="21" spans="1:4" ht="15" customHeight="1">
      <c r="A21" s="2" t="s">
        <v>19</v>
      </c>
      <c r="B21" s="12">
        <f t="shared" si="0"/>
        <v>122</v>
      </c>
      <c r="C21" s="13">
        <v>110</v>
      </c>
      <c r="D21" s="13">
        <v>12</v>
      </c>
    </row>
    <row r="22" spans="1:4" ht="15" customHeight="1">
      <c r="A22" s="2" t="s">
        <v>20</v>
      </c>
      <c r="B22" s="12">
        <f t="shared" si="0"/>
        <v>130</v>
      </c>
      <c r="C22" s="13">
        <v>109</v>
      </c>
      <c r="D22" s="13">
        <v>21</v>
      </c>
    </row>
    <row r="23" spans="1:4" ht="15" customHeight="1">
      <c r="A23" s="2" t="s">
        <v>21</v>
      </c>
      <c r="B23" s="12">
        <f t="shared" si="0"/>
        <v>119</v>
      </c>
      <c r="C23" s="13">
        <v>100</v>
      </c>
      <c r="D23" s="13">
        <v>19</v>
      </c>
    </row>
    <row r="24" spans="1:4" ht="15" customHeight="1">
      <c r="A24" s="2" t="s">
        <v>22</v>
      </c>
      <c r="B24" s="12">
        <f t="shared" si="0"/>
        <v>37</v>
      </c>
      <c r="C24" s="13">
        <v>34</v>
      </c>
      <c r="D24" s="13">
        <v>3</v>
      </c>
    </row>
    <row r="25" spans="1:4" ht="15" customHeight="1">
      <c r="A25" s="2" t="s">
        <v>23</v>
      </c>
      <c r="B25" s="12">
        <f t="shared" si="0"/>
        <v>51</v>
      </c>
      <c r="C25" s="13">
        <v>43</v>
      </c>
      <c r="D25" s="13">
        <v>8</v>
      </c>
    </row>
    <row r="26" spans="1:4" ht="15" customHeight="1">
      <c r="A26" s="3" t="s">
        <v>24</v>
      </c>
      <c r="B26" s="12">
        <f t="shared" si="0"/>
        <v>48</v>
      </c>
      <c r="C26" s="13">
        <v>40</v>
      </c>
      <c r="D26" s="13">
        <v>8</v>
      </c>
    </row>
    <row r="27" spans="1:4" ht="15" customHeight="1">
      <c r="A27" s="2" t="s">
        <v>25</v>
      </c>
      <c r="B27" s="12">
        <f t="shared" si="0"/>
        <v>196</v>
      </c>
      <c r="C27" s="13">
        <v>140</v>
      </c>
      <c r="D27" s="13">
        <f>16+40</f>
        <v>56</v>
      </c>
    </row>
    <row r="28" spans="1:4" ht="15" customHeight="1">
      <c r="A28" s="2" t="s">
        <v>26</v>
      </c>
      <c r="B28" s="12">
        <f t="shared" si="0"/>
        <v>168</v>
      </c>
      <c r="C28" s="13">
        <v>141</v>
      </c>
      <c r="D28" s="13">
        <v>27</v>
      </c>
    </row>
    <row r="29" spans="1:4" ht="15" customHeight="1">
      <c r="A29" s="2" t="s">
        <v>27</v>
      </c>
      <c r="B29" s="12">
        <f t="shared" si="0"/>
        <v>268</v>
      </c>
      <c r="C29" s="13">
        <v>125</v>
      </c>
      <c r="D29" s="13">
        <f>23+50+70</f>
        <v>143</v>
      </c>
    </row>
    <row r="30" spans="1:4" ht="15" customHeight="1">
      <c r="A30" s="2" t="s">
        <v>28</v>
      </c>
      <c r="B30" s="12">
        <f t="shared" si="0"/>
        <v>1001</v>
      </c>
      <c r="C30" s="13">
        <v>110</v>
      </c>
      <c r="D30" s="13">
        <f>21+150+720</f>
        <v>891</v>
      </c>
    </row>
    <row r="31" spans="1:4" ht="15" customHeight="1">
      <c r="A31" s="2" t="s">
        <v>29</v>
      </c>
      <c r="B31" s="12">
        <f t="shared" si="0"/>
        <v>171</v>
      </c>
      <c r="C31" s="13">
        <v>144</v>
      </c>
      <c r="D31" s="13">
        <v>27</v>
      </c>
    </row>
    <row r="32" spans="1:4" ht="15" customHeight="1">
      <c r="A32" s="2" t="s">
        <v>30</v>
      </c>
      <c r="B32" s="12">
        <f t="shared" si="0"/>
        <v>638</v>
      </c>
      <c r="C32" s="13">
        <f>142+376</f>
        <v>518</v>
      </c>
      <c r="D32" s="13">
        <f>16+104</f>
        <v>120</v>
      </c>
    </row>
    <row r="33" spans="1:4" ht="15" customHeight="1">
      <c r="A33" s="2" t="s">
        <v>31</v>
      </c>
      <c r="B33" s="12">
        <f t="shared" si="0"/>
        <v>1139</v>
      </c>
      <c r="C33" s="13">
        <f>130+712</f>
        <v>842</v>
      </c>
      <c r="D33" s="13">
        <f>24+100+173</f>
        <v>297</v>
      </c>
    </row>
    <row r="34" spans="1:4" ht="15" customHeight="1">
      <c r="A34" s="2" t="s">
        <v>32</v>
      </c>
      <c r="B34" s="12">
        <f t="shared" si="0"/>
        <v>968</v>
      </c>
      <c r="C34" s="13">
        <f>131+588</f>
        <v>719</v>
      </c>
      <c r="D34" s="13">
        <f>24+100+125</f>
        <v>249</v>
      </c>
    </row>
    <row r="35" spans="1:4" ht="15" customHeight="1">
      <c r="A35" s="2" t="s">
        <v>33</v>
      </c>
      <c r="B35" s="12">
        <f t="shared" si="0"/>
        <v>1386</v>
      </c>
      <c r="C35" s="13">
        <f>74+938</f>
        <v>1012</v>
      </c>
      <c r="D35" s="13">
        <f>14+200+160</f>
        <v>374</v>
      </c>
    </row>
    <row r="36" spans="1:4" ht="15" customHeight="1">
      <c r="A36" s="3" t="s">
        <v>34</v>
      </c>
      <c r="B36" s="12">
        <f t="shared" si="0"/>
        <v>201</v>
      </c>
      <c r="C36" s="13">
        <f>47+105</f>
        <v>152</v>
      </c>
      <c r="D36" s="13">
        <f>9+40</f>
        <v>49</v>
      </c>
    </row>
    <row r="37" spans="1:4" ht="15" customHeight="1">
      <c r="A37" s="2" t="s">
        <v>35</v>
      </c>
      <c r="B37" s="12">
        <f t="shared" si="0"/>
        <v>198</v>
      </c>
      <c r="C37" s="13">
        <v>178</v>
      </c>
      <c r="D37" s="13">
        <v>20</v>
      </c>
    </row>
    <row r="38" spans="1:4" ht="15" customHeight="1">
      <c r="A38" s="2" t="s">
        <v>36</v>
      </c>
      <c r="B38" s="12">
        <f t="shared" si="0"/>
        <v>126</v>
      </c>
      <c r="C38" s="13">
        <v>106</v>
      </c>
      <c r="D38" s="13">
        <v>20</v>
      </c>
    </row>
    <row r="39" spans="1:4" ht="15" customHeight="1">
      <c r="A39" s="2" t="s">
        <v>37</v>
      </c>
      <c r="B39" s="12">
        <f t="shared" si="0"/>
        <v>243</v>
      </c>
      <c r="C39" s="13">
        <v>115</v>
      </c>
      <c r="D39" s="13">
        <f>22+50+56</f>
        <v>128</v>
      </c>
    </row>
    <row r="40" spans="1:4" ht="15" customHeight="1">
      <c r="A40" s="2" t="s">
        <v>38</v>
      </c>
      <c r="B40" s="12">
        <f t="shared" si="0"/>
        <v>64</v>
      </c>
      <c r="C40" s="13">
        <v>54</v>
      </c>
      <c r="D40" s="13">
        <v>10</v>
      </c>
    </row>
    <row r="41" spans="1:4" ht="15" customHeight="1">
      <c r="A41" s="2" t="s">
        <v>39</v>
      </c>
      <c r="B41" s="12">
        <f t="shared" si="0"/>
        <v>130</v>
      </c>
      <c r="C41" s="13">
        <v>117</v>
      </c>
      <c r="D41" s="13">
        <v>13</v>
      </c>
    </row>
    <row r="42" spans="1:4" ht="15" customHeight="1">
      <c r="A42" s="2" t="s">
        <v>40</v>
      </c>
      <c r="B42" s="12">
        <f t="shared" si="0"/>
        <v>76</v>
      </c>
      <c r="C42" s="13">
        <v>64</v>
      </c>
      <c r="D42" s="13">
        <v>12</v>
      </c>
    </row>
    <row r="43" spans="1:4" ht="15" customHeight="1">
      <c r="A43" s="2" t="s">
        <v>41</v>
      </c>
      <c r="B43" s="12">
        <f t="shared" si="0"/>
        <v>149</v>
      </c>
      <c r="C43" s="13">
        <v>126</v>
      </c>
      <c r="D43" s="13">
        <v>23</v>
      </c>
    </row>
    <row r="44" spans="1:4" ht="15" customHeight="1">
      <c r="A44" s="2" t="s">
        <v>42</v>
      </c>
      <c r="B44" s="12">
        <f t="shared" si="0"/>
        <v>81</v>
      </c>
      <c r="C44" s="13">
        <v>68</v>
      </c>
      <c r="D44" s="13">
        <v>13</v>
      </c>
    </row>
    <row r="45" spans="1:4" ht="15" customHeight="1">
      <c r="A45" s="2" t="s">
        <v>43</v>
      </c>
      <c r="B45" s="12">
        <f t="shared" si="0"/>
        <v>184</v>
      </c>
      <c r="C45" s="13">
        <v>148</v>
      </c>
      <c r="D45" s="13">
        <v>36</v>
      </c>
    </row>
    <row r="46" spans="1:4" ht="15" customHeight="1">
      <c r="A46" s="2" t="s">
        <v>44</v>
      </c>
      <c r="B46" s="12">
        <f t="shared" si="0"/>
        <v>94</v>
      </c>
      <c r="C46" s="13">
        <v>37</v>
      </c>
      <c r="D46" s="13">
        <v>57</v>
      </c>
    </row>
    <row r="47" spans="1:4" ht="15" customHeight="1">
      <c r="A47" s="2" t="s">
        <v>45</v>
      </c>
      <c r="B47" s="12">
        <f t="shared" si="0"/>
        <v>71</v>
      </c>
      <c r="C47" s="13">
        <v>60</v>
      </c>
      <c r="D47" s="13">
        <v>11</v>
      </c>
    </row>
    <row r="48" spans="1:4" ht="15" customHeight="1">
      <c r="A48" s="2" t="s">
        <v>46</v>
      </c>
      <c r="B48" s="12">
        <f t="shared" si="0"/>
        <v>74</v>
      </c>
      <c r="C48" s="13">
        <v>62</v>
      </c>
      <c r="D48" s="13">
        <v>12</v>
      </c>
    </row>
    <row r="49" spans="1:4" ht="15" customHeight="1">
      <c r="A49" s="2" t="s">
        <v>47</v>
      </c>
      <c r="B49" s="12">
        <f t="shared" si="0"/>
        <v>87</v>
      </c>
      <c r="C49" s="13">
        <v>73</v>
      </c>
      <c r="D49" s="13">
        <v>14</v>
      </c>
    </row>
    <row r="50" spans="1:4" ht="15" customHeight="1">
      <c r="A50" s="3" t="s">
        <v>48</v>
      </c>
      <c r="B50" s="12">
        <f t="shared" si="0"/>
        <v>38</v>
      </c>
      <c r="C50" s="13">
        <v>32</v>
      </c>
      <c r="D50" s="13">
        <v>6</v>
      </c>
    </row>
    <row r="51" spans="1:4" ht="15" customHeight="1">
      <c r="A51" s="3" t="s">
        <v>50</v>
      </c>
      <c r="B51" s="12">
        <f>SUM(C51:D51)</f>
        <v>78</v>
      </c>
      <c r="C51" s="13">
        <v>24</v>
      </c>
      <c r="D51" s="13">
        <v>54</v>
      </c>
    </row>
    <row r="52" spans="1:4" ht="15" customHeight="1">
      <c r="A52" s="3" t="s">
        <v>49</v>
      </c>
      <c r="B52" s="12">
        <f>SUM(C52:D52)</f>
        <v>279</v>
      </c>
      <c r="C52" s="13">
        <f>27+178</f>
        <v>205</v>
      </c>
      <c r="D52" s="13">
        <f>5+69</f>
        <v>74</v>
      </c>
    </row>
    <row r="53" spans="1:4" ht="15" customHeight="1">
      <c r="A53" s="2" t="s">
        <v>51</v>
      </c>
      <c r="B53" s="12">
        <f t="shared" si="0"/>
        <v>199</v>
      </c>
      <c r="C53" s="13">
        <v>125</v>
      </c>
      <c r="D53" s="13">
        <f>10+14+50</f>
        <v>74</v>
      </c>
    </row>
    <row r="54" spans="1:4" ht="15" customHeight="1">
      <c r="A54" s="2" t="s">
        <v>52</v>
      </c>
      <c r="B54" s="12">
        <f t="shared" si="0"/>
        <v>746</v>
      </c>
      <c r="C54" s="13">
        <f>144+346</f>
        <v>490</v>
      </c>
      <c r="D54" s="13">
        <f>27+133+96</f>
        <v>256</v>
      </c>
    </row>
    <row r="55" spans="1:4" ht="15" customHeight="1">
      <c r="A55" s="2" t="s">
        <v>53</v>
      </c>
      <c r="B55" s="12">
        <f t="shared" si="0"/>
        <v>286</v>
      </c>
      <c r="C55" s="13">
        <v>137</v>
      </c>
      <c r="D55" s="13">
        <f>26+50+73</f>
        <v>149</v>
      </c>
    </row>
    <row r="56" spans="1:4" ht="15" customHeight="1">
      <c r="A56" s="2" t="s">
        <v>54</v>
      </c>
      <c r="B56" s="12">
        <f t="shared" si="0"/>
        <v>370</v>
      </c>
      <c r="C56" s="13">
        <f>122+163</f>
        <v>285</v>
      </c>
      <c r="D56" s="13">
        <f>22+63</f>
        <v>85</v>
      </c>
    </row>
    <row r="57" spans="1:4" ht="15" customHeight="1">
      <c r="A57" s="2" t="s">
        <v>55</v>
      </c>
      <c r="B57" s="12">
        <f t="shared" si="0"/>
        <v>88</v>
      </c>
      <c r="C57" s="13">
        <v>74</v>
      </c>
      <c r="D57" s="13">
        <v>14</v>
      </c>
    </row>
    <row r="58" spans="1:4" ht="15" customHeight="1">
      <c r="A58" s="2" t="s">
        <v>56</v>
      </c>
      <c r="B58" s="12">
        <f t="shared" si="0"/>
        <v>84</v>
      </c>
      <c r="C58" s="13">
        <v>71</v>
      </c>
      <c r="D58" s="13">
        <v>13</v>
      </c>
    </row>
    <row r="59" spans="1:4" ht="15" customHeight="1">
      <c r="A59" s="2" t="s">
        <v>57</v>
      </c>
      <c r="B59" s="12">
        <f t="shared" si="0"/>
        <v>119</v>
      </c>
      <c r="C59" s="13">
        <v>100</v>
      </c>
      <c r="D59" s="13">
        <v>19</v>
      </c>
    </row>
    <row r="60" spans="1:4" ht="15" customHeight="1">
      <c r="A60" s="2" t="s">
        <v>58</v>
      </c>
      <c r="B60" s="12">
        <f t="shared" si="0"/>
        <v>46</v>
      </c>
      <c r="C60" s="13">
        <v>42</v>
      </c>
      <c r="D60" s="13">
        <v>4</v>
      </c>
    </row>
    <row r="61" spans="1:4" ht="15" customHeight="1">
      <c r="A61" s="2" t="s">
        <v>59</v>
      </c>
      <c r="B61" s="12">
        <f t="shared" si="0"/>
        <v>165</v>
      </c>
      <c r="C61" s="13">
        <v>139</v>
      </c>
      <c r="D61" s="13">
        <v>26</v>
      </c>
    </row>
    <row r="62" spans="1:4" ht="15" customHeight="1">
      <c r="A62" s="2" t="s">
        <v>60</v>
      </c>
      <c r="B62" s="12">
        <f t="shared" si="0"/>
        <v>44</v>
      </c>
      <c r="C62" s="13">
        <v>37</v>
      </c>
      <c r="D62" s="13">
        <v>7</v>
      </c>
    </row>
    <row r="63" spans="1:4" ht="15" customHeight="1">
      <c r="A63" s="2" t="s">
        <v>61</v>
      </c>
      <c r="B63" s="12">
        <f t="shared" si="0"/>
        <v>57</v>
      </c>
      <c r="C63" s="13">
        <v>48</v>
      </c>
      <c r="D63" s="13">
        <v>9</v>
      </c>
    </row>
    <row r="64" spans="1:4" ht="15" customHeight="1">
      <c r="A64" s="2" t="s">
        <v>62</v>
      </c>
      <c r="B64" s="12">
        <f t="shared" si="0"/>
        <v>161</v>
      </c>
      <c r="C64" s="13">
        <v>68</v>
      </c>
      <c r="D64" s="13">
        <v>93</v>
      </c>
    </row>
    <row r="65" spans="1:4" ht="15" customHeight="1">
      <c r="A65" s="2" t="s">
        <v>63</v>
      </c>
      <c r="B65" s="12">
        <f t="shared" si="0"/>
        <v>91</v>
      </c>
      <c r="C65" s="13">
        <v>76</v>
      </c>
      <c r="D65" s="13">
        <v>15</v>
      </c>
    </row>
    <row r="66" spans="1:4" ht="15" customHeight="1">
      <c r="A66" s="2" t="s">
        <v>64</v>
      </c>
      <c r="B66" s="12">
        <f t="shared" si="0"/>
        <v>237</v>
      </c>
      <c r="C66" s="13">
        <v>74</v>
      </c>
      <c r="D66" s="13">
        <f>14+50+99</f>
        <v>163</v>
      </c>
    </row>
    <row r="67" spans="1:4" ht="15" customHeight="1">
      <c r="A67" s="3" t="s">
        <v>65</v>
      </c>
      <c r="B67" s="12">
        <f t="shared" si="0"/>
        <v>90</v>
      </c>
      <c r="C67" s="13">
        <v>59</v>
      </c>
      <c r="D67" s="13">
        <v>31</v>
      </c>
    </row>
    <row r="68" spans="1:4" ht="15" customHeight="1">
      <c r="A68" s="3" t="s">
        <v>66</v>
      </c>
      <c r="B68" s="12">
        <f t="shared" si="0"/>
        <v>60</v>
      </c>
      <c r="C68" s="13">
        <v>51</v>
      </c>
      <c r="D68" s="13">
        <v>9</v>
      </c>
    </row>
    <row r="69" spans="1:4" ht="15" customHeight="1">
      <c r="A69" s="3" t="s">
        <v>67</v>
      </c>
      <c r="B69" s="12">
        <f t="shared" si="0"/>
        <v>34</v>
      </c>
      <c r="C69" s="13">
        <v>29</v>
      </c>
      <c r="D69" s="13">
        <v>5</v>
      </c>
    </row>
    <row r="70" spans="1:4" ht="15" customHeight="1">
      <c r="A70" s="5" t="s">
        <v>68</v>
      </c>
      <c r="B70" s="12">
        <f aca="true" t="shared" si="1" ref="B70:B104">SUM(C70:D70)</f>
        <v>187</v>
      </c>
      <c r="C70" s="13">
        <v>168</v>
      </c>
      <c r="D70" s="13">
        <v>19</v>
      </c>
    </row>
    <row r="71" spans="1:4" ht="15" customHeight="1">
      <c r="A71" s="5" t="s">
        <v>69</v>
      </c>
      <c r="B71" s="12">
        <f t="shared" si="1"/>
        <v>283</v>
      </c>
      <c r="C71" s="13">
        <v>155</v>
      </c>
      <c r="D71" s="13">
        <f>28+100</f>
        <v>128</v>
      </c>
    </row>
    <row r="72" spans="1:4" ht="15" customHeight="1">
      <c r="A72" s="5" t="s">
        <v>70</v>
      </c>
      <c r="B72" s="12">
        <f t="shared" si="1"/>
        <v>57</v>
      </c>
      <c r="C72" s="13">
        <v>48</v>
      </c>
      <c r="D72" s="13">
        <v>9</v>
      </c>
    </row>
    <row r="73" spans="1:4" ht="15" customHeight="1">
      <c r="A73" s="5" t="s">
        <v>71</v>
      </c>
      <c r="B73" s="12">
        <f t="shared" si="1"/>
        <v>188</v>
      </c>
      <c r="C73" s="13">
        <v>159</v>
      </c>
      <c r="D73" s="13">
        <v>29</v>
      </c>
    </row>
    <row r="74" spans="1:4" ht="15" customHeight="1">
      <c r="A74" s="5" t="s">
        <v>72</v>
      </c>
      <c r="B74" s="12">
        <f t="shared" si="1"/>
        <v>426</v>
      </c>
      <c r="C74" s="13">
        <v>106</v>
      </c>
      <c r="D74" s="13">
        <f>20+300</f>
        <v>320</v>
      </c>
    </row>
    <row r="75" spans="1:4" ht="15" customHeight="1">
      <c r="A75" s="6" t="s">
        <v>73</v>
      </c>
      <c r="B75" s="12">
        <f t="shared" si="1"/>
        <v>1127</v>
      </c>
      <c r="C75" s="13">
        <f>224+689</f>
        <v>913</v>
      </c>
      <c r="D75" s="13">
        <f>25+100+89</f>
        <v>214</v>
      </c>
    </row>
    <row r="76" spans="1:4" ht="15" customHeight="1">
      <c r="A76" s="5" t="s">
        <v>74</v>
      </c>
      <c r="B76" s="12">
        <f t="shared" si="1"/>
        <v>606</v>
      </c>
      <c r="C76" s="13">
        <f>154+306</f>
        <v>460</v>
      </c>
      <c r="D76" s="13">
        <f>29+117</f>
        <v>146</v>
      </c>
    </row>
    <row r="77" spans="1:4" ht="15" customHeight="1">
      <c r="A77" s="5" t="s">
        <v>75</v>
      </c>
      <c r="B77" s="12">
        <f t="shared" si="1"/>
        <v>509</v>
      </c>
      <c r="C77" s="13">
        <f>206+191</f>
        <v>397</v>
      </c>
      <c r="D77" s="13">
        <f>38+74</f>
        <v>112</v>
      </c>
    </row>
    <row r="78" spans="1:4" ht="15" customHeight="1">
      <c r="A78" s="5" t="s">
        <v>76</v>
      </c>
      <c r="B78" s="12">
        <f t="shared" si="1"/>
        <v>1241</v>
      </c>
      <c r="C78" s="13">
        <f>183+740</f>
        <v>923</v>
      </c>
      <c r="D78" s="13">
        <f>34+200+84</f>
        <v>318</v>
      </c>
    </row>
    <row r="79" spans="1:4" ht="15" customHeight="1">
      <c r="A79" s="5" t="s">
        <v>77</v>
      </c>
      <c r="B79" s="12">
        <f t="shared" si="1"/>
        <v>393</v>
      </c>
      <c r="C79" s="13">
        <f>112+188</f>
        <v>300</v>
      </c>
      <c r="D79" s="13">
        <f>21+72</f>
        <v>93</v>
      </c>
    </row>
    <row r="80" spans="1:4" ht="15" customHeight="1">
      <c r="A80" s="5" t="s">
        <v>78</v>
      </c>
      <c r="B80" s="12">
        <f t="shared" si="1"/>
        <v>470</v>
      </c>
      <c r="C80" s="13">
        <f>101+253</f>
        <v>354</v>
      </c>
      <c r="D80" s="13">
        <f>19+97</f>
        <v>116</v>
      </c>
    </row>
    <row r="81" spans="1:4" ht="15" customHeight="1">
      <c r="A81" s="6" t="s">
        <v>79</v>
      </c>
      <c r="B81" s="12">
        <f t="shared" si="1"/>
        <v>1340</v>
      </c>
      <c r="C81" s="13">
        <f>243+839</f>
        <v>1082</v>
      </c>
      <c r="D81" s="13">
        <f>27+200+31</f>
        <v>258</v>
      </c>
    </row>
    <row r="82" spans="1:4" ht="15" customHeight="1">
      <c r="A82" s="5" t="s">
        <v>80</v>
      </c>
      <c r="B82" s="12">
        <f t="shared" si="1"/>
        <v>703</v>
      </c>
      <c r="C82" s="13">
        <f>176+357</f>
        <v>533</v>
      </c>
      <c r="D82" s="13">
        <f>33+100+37</f>
        <v>170</v>
      </c>
    </row>
    <row r="83" spans="1:4" ht="15" customHeight="1">
      <c r="A83" s="5" t="s">
        <v>81</v>
      </c>
      <c r="B83" s="12">
        <f t="shared" si="1"/>
        <v>2206</v>
      </c>
      <c r="C83" s="13">
        <f>125+1488</f>
        <v>1613</v>
      </c>
      <c r="D83" s="13">
        <f>23+200+370</f>
        <v>593</v>
      </c>
    </row>
    <row r="84" spans="1:4" ht="15" customHeight="1">
      <c r="A84" s="5" t="s">
        <v>82</v>
      </c>
      <c r="B84" s="12">
        <f t="shared" si="1"/>
        <v>1266</v>
      </c>
      <c r="C84" s="13">
        <f>156+781</f>
        <v>937</v>
      </c>
      <c r="D84" s="13">
        <f>29+100+200</f>
        <v>329</v>
      </c>
    </row>
    <row r="85" spans="1:4" ht="15" customHeight="1">
      <c r="A85" s="5" t="s">
        <v>83</v>
      </c>
      <c r="B85" s="12">
        <f t="shared" si="1"/>
        <v>131</v>
      </c>
      <c r="C85" s="13">
        <v>118</v>
      </c>
      <c r="D85" s="13">
        <v>13</v>
      </c>
    </row>
    <row r="86" spans="1:4" ht="15" customHeight="1">
      <c r="A86" s="7" t="s">
        <v>84</v>
      </c>
      <c r="B86" s="12">
        <f t="shared" si="1"/>
        <v>41</v>
      </c>
      <c r="C86" s="13">
        <v>34</v>
      </c>
      <c r="D86" s="13">
        <v>7</v>
      </c>
    </row>
    <row r="87" spans="1:4" ht="15" customHeight="1">
      <c r="A87" s="7" t="s">
        <v>85</v>
      </c>
      <c r="B87" s="12">
        <f t="shared" si="1"/>
        <v>50</v>
      </c>
      <c r="C87" s="13">
        <v>42</v>
      </c>
      <c r="D87" s="13">
        <v>8</v>
      </c>
    </row>
    <row r="88" spans="1:4" ht="15" customHeight="1">
      <c r="A88" s="7" t="s">
        <v>86</v>
      </c>
      <c r="B88" s="12">
        <f t="shared" si="1"/>
        <v>53</v>
      </c>
      <c r="C88" s="13">
        <v>44</v>
      </c>
      <c r="D88" s="13">
        <v>9</v>
      </c>
    </row>
    <row r="89" spans="1:4" ht="15" customHeight="1">
      <c r="A89" s="7" t="s">
        <v>87</v>
      </c>
      <c r="B89" s="12">
        <f t="shared" si="1"/>
        <v>18</v>
      </c>
      <c r="C89" s="13">
        <v>15</v>
      </c>
      <c r="D89" s="13">
        <v>3</v>
      </c>
    </row>
    <row r="90" spans="1:4" ht="15" customHeight="1">
      <c r="A90" s="7" t="s">
        <v>88</v>
      </c>
      <c r="B90" s="12">
        <f t="shared" si="1"/>
        <v>120</v>
      </c>
      <c r="C90" s="13">
        <v>101</v>
      </c>
      <c r="D90" s="13">
        <v>19</v>
      </c>
    </row>
    <row r="91" spans="1:4" ht="15" customHeight="1">
      <c r="A91" s="7" t="s">
        <v>89</v>
      </c>
      <c r="B91" s="12">
        <f t="shared" si="1"/>
        <v>37</v>
      </c>
      <c r="C91" s="13">
        <v>31</v>
      </c>
      <c r="D91" s="13">
        <v>6</v>
      </c>
    </row>
    <row r="92" spans="1:4" ht="15" customHeight="1">
      <c r="A92" s="2" t="s">
        <v>90</v>
      </c>
      <c r="B92" s="12">
        <f t="shared" si="1"/>
        <v>100</v>
      </c>
      <c r="C92" s="13">
        <v>90</v>
      </c>
      <c r="D92" s="13">
        <v>10</v>
      </c>
    </row>
    <row r="93" spans="1:4" ht="15" customHeight="1">
      <c r="A93" s="2" t="s">
        <v>91</v>
      </c>
      <c r="B93" s="12">
        <f t="shared" si="1"/>
        <v>193</v>
      </c>
      <c r="C93" s="13">
        <v>163</v>
      </c>
      <c r="D93" s="13">
        <v>30</v>
      </c>
    </row>
    <row r="94" spans="1:4" ht="15" customHeight="1">
      <c r="A94" s="2" t="s">
        <v>92</v>
      </c>
      <c r="B94" s="12">
        <f t="shared" si="1"/>
        <v>38</v>
      </c>
      <c r="C94" s="13">
        <v>32</v>
      </c>
      <c r="D94" s="13">
        <v>6</v>
      </c>
    </row>
    <row r="95" spans="1:4" ht="15" customHeight="1">
      <c r="A95" s="3" t="s">
        <v>93</v>
      </c>
      <c r="B95" s="12">
        <f t="shared" si="1"/>
        <v>45</v>
      </c>
      <c r="C95" s="13">
        <v>38</v>
      </c>
      <c r="D95" s="13">
        <v>7</v>
      </c>
    </row>
    <row r="96" spans="1:4" ht="15" customHeight="1">
      <c r="A96" s="3" t="s">
        <v>94</v>
      </c>
      <c r="B96" s="12">
        <f t="shared" si="1"/>
        <v>20</v>
      </c>
      <c r="C96" s="13">
        <v>17</v>
      </c>
      <c r="D96" s="13">
        <v>3</v>
      </c>
    </row>
    <row r="97" spans="1:4" ht="15" customHeight="1">
      <c r="A97" s="3" t="s">
        <v>95</v>
      </c>
      <c r="B97" s="12">
        <f t="shared" si="1"/>
        <v>25</v>
      </c>
      <c r="C97" s="13">
        <v>21</v>
      </c>
      <c r="D97" s="13">
        <v>4</v>
      </c>
    </row>
    <row r="98" spans="1:4" ht="15" customHeight="1">
      <c r="A98" s="6" t="s">
        <v>96</v>
      </c>
      <c r="B98" s="12">
        <f t="shared" si="1"/>
        <v>120</v>
      </c>
      <c r="C98" s="13">
        <v>108</v>
      </c>
      <c r="D98" s="13">
        <v>12</v>
      </c>
    </row>
    <row r="99" spans="1:4" ht="15" customHeight="1">
      <c r="A99" s="5" t="s">
        <v>97</v>
      </c>
      <c r="B99" s="12">
        <f t="shared" si="1"/>
        <v>165</v>
      </c>
      <c r="C99" s="13">
        <v>139</v>
      </c>
      <c r="D99" s="13">
        <v>26</v>
      </c>
    </row>
    <row r="100" spans="1:4" ht="15" customHeight="1">
      <c r="A100" s="5" t="s">
        <v>98</v>
      </c>
      <c r="B100" s="12">
        <f t="shared" si="1"/>
        <v>224</v>
      </c>
      <c r="C100" s="13">
        <v>189</v>
      </c>
      <c r="D100" s="13">
        <v>35</v>
      </c>
    </row>
    <row r="101" spans="1:4" ht="15" customHeight="1">
      <c r="A101" s="5" t="s">
        <v>99</v>
      </c>
      <c r="B101" s="12">
        <f t="shared" si="1"/>
        <v>102</v>
      </c>
      <c r="C101" s="13">
        <v>86</v>
      </c>
      <c r="D101" s="13">
        <v>16</v>
      </c>
    </row>
    <row r="102" spans="1:4" ht="15" customHeight="1">
      <c r="A102" s="6" t="s">
        <v>100</v>
      </c>
      <c r="B102" s="12">
        <f t="shared" si="1"/>
        <v>935</v>
      </c>
      <c r="C102" s="13">
        <f>259+454</f>
        <v>713</v>
      </c>
      <c r="D102" s="13">
        <f>48+100+74</f>
        <v>222</v>
      </c>
    </row>
    <row r="103" spans="1:4" ht="15" customHeight="1">
      <c r="A103" s="6" t="s">
        <v>101</v>
      </c>
      <c r="B103" s="12">
        <f t="shared" si="1"/>
        <v>413</v>
      </c>
      <c r="C103" s="13">
        <v>348</v>
      </c>
      <c r="D103" s="13">
        <v>65</v>
      </c>
    </row>
    <row r="104" spans="1:4" ht="15" customHeight="1">
      <c r="A104" s="6" t="s">
        <v>102</v>
      </c>
      <c r="B104" s="12">
        <f t="shared" si="1"/>
        <v>1326</v>
      </c>
      <c r="C104" s="13">
        <f>718+308</f>
        <v>1026</v>
      </c>
      <c r="D104" s="13">
        <f>134+50+100+16</f>
        <v>300</v>
      </c>
    </row>
    <row r="105" spans="1:4" ht="15" customHeight="1">
      <c r="A105" s="2" t="s">
        <v>105</v>
      </c>
      <c r="B105" s="12">
        <f>SUM(C105:D105)</f>
        <v>5864.16</v>
      </c>
      <c r="C105" s="13">
        <f>630+2234.16</f>
        <v>2864.16</v>
      </c>
      <c r="D105" s="13">
        <v>3000</v>
      </c>
    </row>
  </sheetData>
  <mergeCells count="3">
    <mergeCell ref="A1:D1"/>
    <mergeCell ref="A3:A4"/>
    <mergeCell ref="B3:D3"/>
  </mergeCells>
  <printOptions horizontalCentered="1"/>
  <pageMargins left="0.2" right="0.17" top="0.6" bottom="0.52" header="0.35" footer="0.2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周雅利</dc:creator>
  <cp:keywords/>
  <dc:description/>
  <cp:lastModifiedBy>周雅利</cp:lastModifiedBy>
  <cp:lastPrinted>2015-11-26T01:08:44Z</cp:lastPrinted>
  <dcterms:created xsi:type="dcterms:W3CDTF">2015-11-18T07:14:41Z</dcterms:created>
  <dcterms:modified xsi:type="dcterms:W3CDTF">2015-11-27T01:13:00Z</dcterms:modified>
  <cp:category/>
  <cp:version/>
  <cp:contentType/>
  <cp:contentStatus/>
</cp:coreProperties>
</file>