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00" firstSheet="3" activeTab="4"/>
  </bookViews>
  <sheets>
    <sheet name="医疗补助资金测算表" sheetId="1" state="hidden" r:id="rId1"/>
    <sheet name="已预拨资金" sheetId="2" state="hidden" r:id="rId2"/>
    <sheet name="绩效人数" sheetId="3" state="hidden" r:id="rId3"/>
    <sheet name="全省" sheetId="4" r:id="rId4"/>
    <sheet name="本级" sheetId="5" r:id="rId5"/>
    <sheet name="成都" sheetId="6" r:id="rId6"/>
    <sheet name="德阳" sheetId="7" r:id="rId7"/>
    <sheet name="绵阳" sheetId="8" r:id="rId8"/>
    <sheet name="自贡" sheetId="9" r:id="rId9"/>
    <sheet name="攀枝花" sheetId="10" r:id="rId10"/>
    <sheet name="泸州" sheetId="11" r:id="rId11"/>
    <sheet name="广元" sheetId="12" r:id="rId12"/>
    <sheet name="遂宁" sheetId="13" r:id="rId13"/>
    <sheet name="内江" sheetId="14" r:id="rId14"/>
    <sheet name="乐山" sheetId="15" r:id="rId15"/>
    <sheet name="南充" sheetId="16" r:id="rId16"/>
    <sheet name="宜宾" sheetId="17" r:id="rId17"/>
    <sheet name="广安" sheetId="18" r:id="rId18"/>
    <sheet name="达州" sheetId="19" r:id="rId19"/>
    <sheet name="巴中" sheetId="20" r:id="rId20"/>
    <sheet name="雅安" sheetId="21" r:id="rId21"/>
    <sheet name="眉山" sheetId="22" r:id="rId22"/>
    <sheet name="资阳" sheetId="23" r:id="rId23"/>
    <sheet name="阿坝" sheetId="24" r:id="rId24"/>
    <sheet name="甘孜" sheetId="25" r:id="rId25"/>
    <sheet name="凉山" sheetId="26" r:id="rId26"/>
  </sheets>
  <externalReferences>
    <externalReference r:id="rId29"/>
  </externalReferences>
  <definedNames>
    <definedName name="_xlnm.Print_Titles" localSheetId="2">'绩效人数'!$1:$1</definedName>
  </definedNames>
  <calcPr fullCalcOnLoad="1"/>
</workbook>
</file>

<file path=xl/sharedStrings.xml><?xml version="1.0" encoding="utf-8"?>
<sst xmlns="http://schemas.openxmlformats.org/spreadsheetml/2006/main" count="1344" uniqueCount="273">
  <si>
    <t>2020年优抚对象医疗补助资金建议分配方案</t>
  </si>
  <si>
    <t>单位:人数(人),经费(万元)</t>
  </si>
  <si>
    <t>市（州）、扩权县（市、区）</t>
  </si>
  <si>
    <t>此次分配资金</t>
  </si>
  <si>
    <t>已提前下达资金</t>
  </si>
  <si>
    <t>其中：</t>
  </si>
  <si>
    <t>全年共补助资金</t>
  </si>
  <si>
    <t>定额补助</t>
  </si>
  <si>
    <t>因素法分配</t>
  </si>
  <si>
    <t>1至6级残疾军人数</t>
  </si>
  <si>
    <t>定额补助资金数额
（每人0.2万元）</t>
  </si>
  <si>
    <t>优抚对象人数因素(占90%)</t>
  </si>
  <si>
    <t>地方配套经费因素（占6%）</t>
  </si>
  <si>
    <t>工作绩效因素（占4%）</t>
  </si>
  <si>
    <t>财力因素</t>
  </si>
  <si>
    <t>总系数</t>
  </si>
  <si>
    <t>因素法分配资金数额</t>
  </si>
  <si>
    <t>7至10级残疾军人、三属、在乡复员军人、带病回乡退伍军人、参战退役人员人数</t>
  </si>
  <si>
    <t>系数</t>
  </si>
  <si>
    <t>地方配套经费合计</t>
  </si>
  <si>
    <t>配套经费与人数比例</t>
  </si>
  <si>
    <t>占全省平均值比例</t>
  </si>
  <si>
    <t>参加医疗保险和农村合作医疗情况   （占2%）</t>
  </si>
  <si>
    <t>实行优抚对象医疗费用“一站式”结算服务情况（2%)</t>
  </si>
  <si>
    <t>人均财力(元)</t>
  </si>
  <si>
    <t>各地财政困难程度</t>
  </si>
  <si>
    <t>各地财政困难程度开方</t>
  </si>
  <si>
    <t>合计</t>
  </si>
  <si>
    <t>中央</t>
  </si>
  <si>
    <t xml:space="preserve">省级 </t>
  </si>
  <si>
    <t>残疾军人、三属、在乡复员军人、带病回乡退伍军人、参战退役人员</t>
  </si>
  <si>
    <t>参保参合人数合计</t>
  </si>
  <si>
    <t>参保参合比例</t>
  </si>
  <si>
    <t>县级数</t>
  </si>
  <si>
    <t>实行“一站式”县级数</t>
  </si>
  <si>
    <t>实行
比例</t>
  </si>
  <si>
    <t>省级</t>
  </si>
  <si>
    <t>权重</t>
  </si>
  <si>
    <t>成都市</t>
  </si>
  <si>
    <t>德阳市</t>
  </si>
  <si>
    <t>什邡市</t>
  </si>
  <si>
    <t>绵竹市</t>
  </si>
  <si>
    <t>广汉市</t>
  </si>
  <si>
    <t>中江县</t>
  </si>
  <si>
    <t>绵阳市</t>
  </si>
  <si>
    <t>江油市</t>
  </si>
  <si>
    <t>三台县</t>
  </si>
  <si>
    <t>盐亭县</t>
  </si>
  <si>
    <t>梓潼县</t>
  </si>
  <si>
    <t>平武县</t>
  </si>
  <si>
    <t>北川县</t>
  </si>
  <si>
    <t>自贡市</t>
  </si>
  <si>
    <t>富顺县</t>
  </si>
  <si>
    <t>荣  县</t>
  </si>
  <si>
    <t>攀枝花市</t>
  </si>
  <si>
    <t>盐边县</t>
  </si>
  <si>
    <t>米易县</t>
  </si>
  <si>
    <t>泸州市</t>
  </si>
  <si>
    <t>泸  县</t>
  </si>
  <si>
    <t>合江县</t>
  </si>
  <si>
    <t>叙永县</t>
  </si>
  <si>
    <t>古蔺县</t>
  </si>
  <si>
    <t>广元市</t>
  </si>
  <si>
    <t>苍溪县</t>
  </si>
  <si>
    <t>剑阁县</t>
  </si>
  <si>
    <t>旺苍县</t>
  </si>
  <si>
    <t>青川县</t>
  </si>
  <si>
    <t>遂宁市</t>
  </si>
  <si>
    <t>射洪市</t>
  </si>
  <si>
    <t>蓬溪县</t>
  </si>
  <si>
    <t>大英县</t>
  </si>
  <si>
    <t>内江市</t>
  </si>
  <si>
    <t>威远县</t>
  </si>
  <si>
    <t>资中县</t>
  </si>
  <si>
    <t>隆昌市</t>
  </si>
  <si>
    <t>乐山市</t>
  </si>
  <si>
    <t>峨眉山</t>
  </si>
  <si>
    <t>夹江县</t>
  </si>
  <si>
    <t>犍为县</t>
  </si>
  <si>
    <t>井研县</t>
  </si>
  <si>
    <t>沐川县</t>
  </si>
  <si>
    <t>峨边县</t>
  </si>
  <si>
    <t>马边县</t>
  </si>
  <si>
    <t>南充市</t>
  </si>
  <si>
    <t>南部县</t>
  </si>
  <si>
    <t>仪陇县</t>
  </si>
  <si>
    <t>阆中市</t>
  </si>
  <si>
    <t>西充县</t>
  </si>
  <si>
    <t>蓬安县</t>
  </si>
  <si>
    <t>营山县</t>
  </si>
  <si>
    <t>宜宾市</t>
  </si>
  <si>
    <t>江安县</t>
  </si>
  <si>
    <t>长宁县</t>
  </si>
  <si>
    <t>高  县</t>
  </si>
  <si>
    <t>兴文县</t>
  </si>
  <si>
    <t>珙  县</t>
  </si>
  <si>
    <t>筠连县</t>
  </si>
  <si>
    <t>屏山县</t>
  </si>
  <si>
    <t>广安市</t>
  </si>
  <si>
    <t>岳池县</t>
  </si>
  <si>
    <t>华蓥市</t>
  </si>
  <si>
    <t>邻水县</t>
  </si>
  <si>
    <t>武胜县</t>
  </si>
  <si>
    <t>达州市</t>
  </si>
  <si>
    <t>大竹县</t>
  </si>
  <si>
    <t>渠  县</t>
  </si>
  <si>
    <t>宣汉县</t>
  </si>
  <si>
    <t>万源市</t>
  </si>
  <si>
    <t>开江县</t>
  </si>
  <si>
    <t>巴中市</t>
  </si>
  <si>
    <t>平昌县</t>
  </si>
  <si>
    <t>南江县</t>
  </si>
  <si>
    <t>通江县</t>
  </si>
  <si>
    <t>雅安市</t>
  </si>
  <si>
    <t>芦山县</t>
  </si>
  <si>
    <t>天全县</t>
  </si>
  <si>
    <t>荥经县</t>
  </si>
  <si>
    <t>宝兴县</t>
  </si>
  <si>
    <t>汉源县</t>
  </si>
  <si>
    <t>石棉县</t>
  </si>
  <si>
    <t>眉山市</t>
  </si>
  <si>
    <t>仁寿县</t>
  </si>
  <si>
    <t>洪雅县</t>
  </si>
  <si>
    <t>丹棱县</t>
  </si>
  <si>
    <t>青神县</t>
  </si>
  <si>
    <t>资阳市</t>
  </si>
  <si>
    <t>安岳县</t>
  </si>
  <si>
    <t>乐至县</t>
  </si>
  <si>
    <t>阿坝州</t>
  </si>
  <si>
    <t>甘孜州</t>
  </si>
  <si>
    <t>凉山州</t>
  </si>
  <si>
    <t>附件1</t>
  </si>
  <si>
    <t xml:space="preserve">2020年中央和省级财政优抚对象医疗补助资金分配表 </t>
  </si>
  <si>
    <t>单位:万元</t>
  </si>
  <si>
    <t>地  区</t>
  </si>
  <si>
    <t>补助资金</t>
  </si>
  <si>
    <t>备注</t>
  </si>
  <si>
    <t>小计</t>
  </si>
  <si>
    <t>合  计</t>
  </si>
  <si>
    <t>市州小计</t>
  </si>
  <si>
    <t>荣县</t>
  </si>
  <si>
    <t>泸县</t>
  </si>
  <si>
    <t>射洪县</t>
  </si>
  <si>
    <t>峨眉山市</t>
  </si>
  <si>
    <t>高县</t>
  </si>
  <si>
    <t>珙县</t>
  </si>
  <si>
    <t>渠县</t>
  </si>
  <si>
    <t>省级小计</t>
  </si>
  <si>
    <t>省革命伤残军人休养院</t>
  </si>
  <si>
    <t>省革命伤残军人大邑休养院</t>
  </si>
  <si>
    <t>省复员退伍军人医院</t>
  </si>
  <si>
    <t>1-6级人数</t>
  </si>
  <si>
    <t>1-6级市州</t>
  </si>
  <si>
    <t>1-6市州     万人</t>
  </si>
  <si>
    <t xml:space="preserve">其他      </t>
  </si>
  <si>
    <t>其他       市州</t>
  </si>
  <si>
    <t>其他市州万人</t>
  </si>
  <si>
    <t>总人数</t>
  </si>
  <si>
    <t>全省</t>
  </si>
  <si>
    <t>四川省革命伤残军人休养院</t>
  </si>
  <si>
    <t>四川省革命伤残军人大邑休养院</t>
  </si>
  <si>
    <t>四川省复员退伍军人医院</t>
  </si>
  <si>
    <t>附件2</t>
  </si>
  <si>
    <t>区域绩效目标表</t>
  </si>
  <si>
    <t>（2021年度）</t>
  </si>
  <si>
    <t>专 项 名 称</t>
  </si>
  <si>
    <t>优抚对象抚恤补助资金</t>
  </si>
  <si>
    <t>省级财政部门</t>
  </si>
  <si>
    <t>四川省财政厅</t>
  </si>
  <si>
    <t>省级主管部门</t>
  </si>
  <si>
    <t>四川省退役军事务厅</t>
  </si>
  <si>
    <t>市（州）财政部门</t>
  </si>
  <si>
    <t>各市（州）财政局</t>
  </si>
  <si>
    <t>市（州）主管部门</t>
  </si>
  <si>
    <t>各市（州）退役军人事务局</t>
  </si>
  <si>
    <t>资金情况（万元）</t>
  </si>
  <si>
    <t>年度金额：</t>
  </si>
  <si>
    <t xml:space="preserve">    中央补助</t>
  </si>
  <si>
    <t xml:space="preserve">        省级安排</t>
  </si>
  <si>
    <t xml:space="preserve">            市县安排</t>
  </si>
  <si>
    <t>根据实际情况安排</t>
  </si>
  <si>
    <t>年度总体目标</t>
  </si>
  <si>
    <t>通过发放优抚对象抚恤补助资金，使优抚对象等人员的基本生活得到有效保障。</t>
  </si>
  <si>
    <t>绩效指标</t>
  </si>
  <si>
    <t>一级指标</t>
  </si>
  <si>
    <t>二级指标</t>
  </si>
  <si>
    <t>三级指标</t>
  </si>
  <si>
    <t>指标值</t>
  </si>
  <si>
    <t>产
出
指
标</t>
  </si>
  <si>
    <t>数量指标</t>
  </si>
  <si>
    <t>优抚对象抚恤补助资金发放人数</t>
  </si>
  <si>
    <t>≥74.2万人</t>
  </si>
  <si>
    <t>质量指标</t>
  </si>
  <si>
    <t>经费足额拨付率</t>
  </si>
  <si>
    <t>各类优抚对象抚恤补助标准按规定执行率</t>
  </si>
  <si>
    <t>时效指标</t>
  </si>
  <si>
    <t>优抚对象抚恤补助资金及时拨付率</t>
  </si>
  <si>
    <t>效益指标</t>
  </si>
  <si>
    <t>社会效益指标</t>
  </si>
  <si>
    <t>优抚对象生活情况</t>
  </si>
  <si>
    <t>有效改善</t>
  </si>
  <si>
    <t>满意度指标</t>
  </si>
  <si>
    <t>服务对象
满意度指标</t>
  </si>
  <si>
    <t>优抚对象满意度</t>
  </si>
  <si>
    <t>≥90%</t>
  </si>
  <si>
    <t>资金情况             （万元）</t>
  </si>
  <si>
    <t>≥0.02万人</t>
  </si>
  <si>
    <t>优抚对象补助经费</t>
  </si>
  <si>
    <t>成都市财政局</t>
  </si>
  <si>
    <t>成都市退役军人事务局</t>
  </si>
  <si>
    <t>≥11.2万人</t>
  </si>
  <si>
    <t>社会效益
指标</t>
  </si>
  <si>
    <t>德阳市财政局</t>
  </si>
  <si>
    <t>德阳市退役军人事务局</t>
  </si>
  <si>
    <t>总体目标</t>
  </si>
  <si>
    <t>产出指标</t>
  </si>
  <si>
    <t>≥3.3万人</t>
  </si>
  <si>
    <t>服务对象满意度指标</t>
  </si>
  <si>
    <t>绵阳市财政局</t>
  </si>
  <si>
    <t>绵阳市退役军人事务局</t>
  </si>
  <si>
    <t>≥4.9万人</t>
  </si>
  <si>
    <t>自贡市财政局</t>
  </si>
  <si>
    <t>自贡市退役军人事务局</t>
  </si>
  <si>
    <t>≥1.9万人</t>
  </si>
  <si>
    <t>攀枝花市财政局</t>
  </si>
  <si>
    <t>攀枝花市退役军人事务局</t>
  </si>
  <si>
    <t>≥0.4万人</t>
  </si>
  <si>
    <t>泸州市财政局</t>
  </si>
  <si>
    <t>泸州市退役军人事务局</t>
  </si>
  <si>
    <t>≥3.8万人</t>
  </si>
  <si>
    <t>广元市财政局</t>
  </si>
  <si>
    <t>广元市退役军人事务局</t>
  </si>
  <si>
    <t>≥2.7万人</t>
  </si>
  <si>
    <t>遂宁市财政局</t>
  </si>
  <si>
    <t>遂宁市退役军人事务局</t>
  </si>
  <si>
    <t>≥3.6万人</t>
  </si>
  <si>
    <t>内江市财政局</t>
  </si>
  <si>
    <t>内江市退役军人事务局</t>
  </si>
  <si>
    <t>≥3.9万人</t>
  </si>
  <si>
    <t>乐山市财政局</t>
  </si>
  <si>
    <t>乐山市退役军人事务局</t>
  </si>
  <si>
    <t>南充市财政局</t>
  </si>
  <si>
    <t>南充市退役军人事务局</t>
  </si>
  <si>
    <t>≥7.5万人</t>
  </si>
  <si>
    <t>宜宾市财政局</t>
  </si>
  <si>
    <t>宜宾市退役军人事务局</t>
  </si>
  <si>
    <t>≥4.4万人</t>
  </si>
  <si>
    <t>广安市财政局</t>
  </si>
  <si>
    <t>广安市退役军人事务局</t>
  </si>
  <si>
    <t>达州市财政局</t>
  </si>
  <si>
    <t>达州市退役军人事务局</t>
  </si>
  <si>
    <t>≥7.3万人</t>
  </si>
  <si>
    <t>巴中市财政局</t>
  </si>
  <si>
    <t>巴中市退役军人事务局</t>
  </si>
  <si>
    <t>≥3.4万人</t>
  </si>
  <si>
    <t>雅安市财政局</t>
  </si>
  <si>
    <t>雅安市退役军人事务局</t>
  </si>
  <si>
    <t>≥0.9万人</t>
  </si>
  <si>
    <t>眉山市财政局</t>
  </si>
  <si>
    <t>眉山市退役军人事务局</t>
  </si>
  <si>
    <t>≥3.1万人</t>
  </si>
  <si>
    <t>资阳市财政局</t>
  </si>
  <si>
    <t>资阳市退役军人事务局</t>
  </si>
  <si>
    <t>≥2.8万人</t>
  </si>
  <si>
    <t>阿坝州财政局</t>
  </si>
  <si>
    <t>阿坝州退役军人事务局</t>
  </si>
  <si>
    <t>≥0.2万人</t>
  </si>
  <si>
    <t>甘孜州财政局</t>
  </si>
  <si>
    <t>甘孜州退役军人事务局</t>
  </si>
  <si>
    <t>≥0.3万人</t>
  </si>
  <si>
    <t>凉山州财政局</t>
  </si>
  <si>
    <t>凉山州退役军人事务局</t>
  </si>
  <si>
    <t>≥1.4万人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</si>
</sst>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;[Red]\-0\ "/>
    <numFmt numFmtId="179" formatCode="0.00_);[Red]\(0.00\)"/>
    <numFmt numFmtId="180" formatCode="0.0000_);[Red]\(0.0000\)"/>
    <numFmt numFmtId="181" formatCode="0_ "/>
    <numFmt numFmtId="182" formatCode="0.00_);\(0.00\)"/>
    <numFmt numFmtId="183" formatCode="0.000_);[Red]\(0.000\)"/>
    <numFmt numFmtId="184" formatCode="0.00000_ "/>
    <numFmt numFmtId="185" formatCode="0.00000_);[Red]\(0.00000\)"/>
  </numFmts>
  <fonts count="56">
    <font>
      <sz val="11"/>
      <color indexed="8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2"/>
      <name val="仿宋_GB2312"/>
      <family val="3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2"/>
      <color indexed="8"/>
      <name val="仿宋_GB2312"/>
      <family val="3"/>
    </font>
    <font>
      <sz val="11"/>
      <color indexed="8"/>
      <name val="方正黑体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2"/>
      <color indexed="8"/>
      <name val="黑体"/>
      <family val="3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10"/>
      <name val="宋体"/>
      <family val="0"/>
    </font>
    <font>
      <sz val="14"/>
      <name val="黑体"/>
      <family val="3"/>
    </font>
    <font>
      <b/>
      <sz val="16"/>
      <name val="方正小标宋简体"/>
      <family val="4"/>
    </font>
    <font>
      <b/>
      <sz val="9"/>
      <name val="宋体"/>
      <family val="0"/>
    </font>
    <font>
      <b/>
      <sz val="12"/>
      <name val="方正小标宋简体"/>
      <family val="4"/>
    </font>
    <font>
      <b/>
      <i/>
      <sz val="9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6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8"/>
      <name val="Tahoma"/>
      <family val="2"/>
    </font>
    <font>
      <sz val="11"/>
      <color indexed="52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sz val="11"/>
      <color indexed="20"/>
      <name val="等线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黑体"/>
      <family val="3"/>
    </font>
    <font>
      <sz val="12"/>
      <color theme="1"/>
      <name val="仿宋_GB2312"/>
      <family val="3"/>
    </font>
    <font>
      <sz val="11"/>
      <color theme="1"/>
      <name val="方正黑体简体"/>
      <family val="0"/>
    </font>
    <font>
      <sz val="10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>
      <alignment/>
      <protection/>
    </xf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5" fillId="0" borderId="4" applyNumberFormat="0" applyFill="0" applyAlignment="0" applyProtection="0"/>
    <xf numFmtId="0" fontId="36" fillId="7" borderId="0" applyNumberFormat="0" applyBorder="0" applyAlignment="0" applyProtection="0"/>
    <xf numFmtId="0" fontId="30" fillId="0" borderId="5" applyNumberFormat="0" applyFill="0" applyAlignment="0" applyProtection="0"/>
    <xf numFmtId="0" fontId="36" fillId="8" borderId="0" applyNumberFormat="0" applyBorder="0" applyAlignment="0" applyProtection="0"/>
    <xf numFmtId="0" fontId="37" fillId="4" borderId="6" applyNumberFormat="0" applyAlignment="0" applyProtection="0"/>
    <xf numFmtId="0" fontId="29" fillId="5" borderId="0" applyNumberFormat="0" applyBorder="0" applyAlignment="0" applyProtection="0"/>
    <xf numFmtId="0" fontId="42" fillId="4" borderId="1" applyNumberFormat="0" applyAlignment="0" applyProtection="0"/>
    <xf numFmtId="0" fontId="33" fillId="9" borderId="7" applyNumberFormat="0" applyAlignment="0" applyProtection="0"/>
    <xf numFmtId="0" fontId="34" fillId="5" borderId="0" applyNumberFormat="0" applyBorder="0" applyAlignment="0" applyProtection="0"/>
    <xf numFmtId="0" fontId="27" fillId="10" borderId="0" applyNumberFormat="0" applyBorder="0" applyAlignment="0" applyProtection="0"/>
    <xf numFmtId="0" fontId="36" fillId="11" borderId="0" applyNumberFormat="0" applyBorder="0" applyAlignment="0" applyProtection="0"/>
    <xf numFmtId="0" fontId="44" fillId="0" borderId="8" applyNumberFormat="0" applyFill="0" applyAlignment="0" applyProtection="0"/>
    <xf numFmtId="0" fontId="48" fillId="0" borderId="9" applyNumberFormat="0" applyFill="0" applyAlignment="0" applyProtection="0"/>
    <xf numFmtId="0" fontId="38" fillId="10" borderId="0" applyNumberFormat="0" applyBorder="0" applyAlignment="0" applyProtection="0"/>
    <xf numFmtId="0" fontId="40" fillId="8" borderId="0" applyNumberFormat="0" applyBorder="0" applyAlignment="0" applyProtection="0"/>
    <xf numFmtId="0" fontId="27" fillId="12" borderId="0" applyNumberFormat="0" applyBorder="0" applyAlignment="0" applyProtection="0"/>
    <xf numFmtId="0" fontId="3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5" fillId="0" borderId="0">
      <alignment/>
      <protection/>
    </xf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38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36" fillId="16" borderId="0" applyNumberFormat="0" applyBorder="0" applyAlignment="0" applyProtection="0"/>
    <xf numFmtId="0" fontId="34" fillId="5" borderId="0" applyNumberFormat="0" applyBorder="0" applyAlignment="0" applyProtection="0"/>
    <xf numFmtId="0" fontId="27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27" fillId="8" borderId="0" applyNumberFormat="0" applyBorder="0" applyAlignment="0" applyProtection="0"/>
    <xf numFmtId="0" fontId="36" fillId="17" borderId="0" applyNumberFormat="0" applyBorder="0" applyAlignment="0" applyProtection="0"/>
    <xf numFmtId="0" fontId="38" fillId="10" borderId="0" applyNumberFormat="0" applyBorder="0" applyAlignment="0" applyProtection="0"/>
    <xf numFmtId="0" fontId="25" fillId="0" borderId="0">
      <alignment/>
      <protection/>
    </xf>
    <xf numFmtId="0" fontId="43" fillId="0" borderId="0">
      <alignment vertical="center"/>
      <protection/>
    </xf>
    <xf numFmtId="0" fontId="47" fillId="5" borderId="0" applyNumberFormat="0" applyBorder="0" applyAlignment="0" applyProtection="0"/>
    <xf numFmtId="0" fontId="29" fillId="5" borderId="0" applyNumberFormat="0" applyBorder="0" applyAlignment="0" applyProtection="0"/>
    <xf numFmtId="0" fontId="34" fillId="5" borderId="0" applyNumberFormat="0" applyBorder="0" applyAlignment="0" applyProtection="0"/>
    <xf numFmtId="0" fontId="45" fillId="0" borderId="0">
      <alignment/>
      <protection/>
    </xf>
    <xf numFmtId="0" fontId="38" fillId="10" borderId="0" applyNumberFormat="0" applyBorder="0" applyAlignment="0" applyProtection="0"/>
    <xf numFmtId="0" fontId="28" fillId="1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9" fillId="5" borderId="0" applyNumberFormat="0" applyBorder="0" applyAlignment="0" applyProtection="0"/>
    <xf numFmtId="0" fontId="0" fillId="0" borderId="0" applyProtection="0">
      <alignment vertical="center"/>
    </xf>
    <xf numFmtId="0" fontId="25" fillId="0" borderId="0">
      <alignment/>
      <protection/>
    </xf>
  </cellStyleXfs>
  <cellXfs count="168">
    <xf numFmtId="0" fontId="0" fillId="0" borderId="0" xfId="0" applyAlignment="1">
      <alignment vertical="center"/>
    </xf>
    <xf numFmtId="0" fontId="2" fillId="0" borderId="0" xfId="71" applyFont="1" applyAlignment="1">
      <alignment vertical="center"/>
      <protection/>
    </xf>
    <xf numFmtId="0" fontId="3" fillId="0" borderId="0" xfId="71" applyFont="1" applyAlignment="1">
      <alignment vertical="center"/>
      <protection/>
    </xf>
    <xf numFmtId="0" fontId="4" fillId="0" borderId="0" xfId="71" applyFont="1" applyAlignment="1">
      <alignment horizontal="center" vertical="center"/>
      <protection/>
    </xf>
    <xf numFmtId="0" fontId="5" fillId="0" borderId="0" xfId="71" applyFont="1" applyAlignment="1">
      <alignment horizontal="center" vertical="center"/>
      <protection/>
    </xf>
    <xf numFmtId="0" fontId="3" fillId="0" borderId="0" xfId="71" applyFont="1" applyAlignment="1">
      <alignment horizontal="center" vertical="center"/>
      <protection/>
    </xf>
    <xf numFmtId="0" fontId="5" fillId="0" borderId="10" xfId="71" applyFont="1" applyBorder="1" applyAlignment="1">
      <alignment horizontal="center" vertical="center"/>
      <protection/>
    </xf>
    <xf numFmtId="0" fontId="5" fillId="0" borderId="10" xfId="71" applyFont="1" applyBorder="1" applyAlignment="1">
      <alignment horizontal="center" vertical="center"/>
      <protection/>
    </xf>
    <xf numFmtId="0" fontId="50" fillId="0" borderId="10" xfId="71" applyFont="1" applyFill="1" applyBorder="1" applyAlignment="1">
      <alignment horizontal="center" vertical="center" wrapText="1"/>
      <protection/>
    </xf>
    <xf numFmtId="0" fontId="50" fillId="0" borderId="10" xfId="71" applyFont="1" applyBorder="1" applyAlignment="1">
      <alignment horizontal="center" vertical="center"/>
      <protection/>
    </xf>
    <xf numFmtId="0" fontId="50" fillId="0" borderId="10" xfId="71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0" fontId="5" fillId="0" borderId="10" xfId="71" applyFont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0" fontId="5" fillId="0" borderId="10" xfId="71" applyFont="1" applyBorder="1" applyAlignment="1">
      <alignment horizontal="left" vertical="center" wrapText="1"/>
      <protection/>
    </xf>
    <xf numFmtId="176" fontId="5" fillId="0" borderId="10" xfId="71" applyNumberFormat="1" applyFont="1" applyBorder="1" applyAlignment="1">
      <alignment horizontal="center" vertical="center" wrapText="1"/>
      <protection/>
    </xf>
    <xf numFmtId="0" fontId="5" fillId="0" borderId="10" xfId="71" applyFont="1" applyBorder="1" applyAlignment="1">
      <alignment horizontal="left" vertical="center" wrapText="1"/>
      <protection/>
    </xf>
    <xf numFmtId="0" fontId="5" fillId="0" borderId="10" xfId="71" applyFont="1" applyBorder="1" applyAlignment="1">
      <alignment horizontal="center" vertical="center" wrapText="1"/>
      <protection/>
    </xf>
    <xf numFmtId="0" fontId="5" fillId="0" borderId="11" xfId="71" applyFont="1" applyFill="1" applyBorder="1" applyAlignment="1">
      <alignment horizontal="center" vertical="center"/>
      <protection/>
    </xf>
    <xf numFmtId="0" fontId="5" fillId="0" borderId="10" xfId="71" applyFont="1" applyBorder="1" applyAlignment="1">
      <alignment horizontal="center" vertical="center" wrapText="1"/>
      <protection/>
    </xf>
    <xf numFmtId="0" fontId="5" fillId="0" borderId="12" xfId="79" applyFont="1" applyBorder="1" applyAlignment="1">
      <alignment vertical="center" wrapText="1"/>
      <protection/>
    </xf>
    <xf numFmtId="0" fontId="5" fillId="0" borderId="13" xfId="71" applyFont="1" applyBorder="1" applyAlignment="1">
      <alignment horizontal="center" vertical="center" wrapText="1"/>
      <protection/>
    </xf>
    <xf numFmtId="0" fontId="5" fillId="0" borderId="14" xfId="71" applyFont="1" applyBorder="1" applyAlignment="1">
      <alignment horizontal="center" vertical="center" wrapText="1"/>
      <protection/>
    </xf>
    <xf numFmtId="0" fontId="5" fillId="0" borderId="15" xfId="71" applyFont="1" applyBorder="1" applyAlignment="1">
      <alignment horizontal="center" vertical="center" wrapText="1"/>
      <protection/>
    </xf>
    <xf numFmtId="9" fontId="5" fillId="0" borderId="16" xfId="71" applyNumberFormat="1" applyFont="1" applyFill="1" applyBorder="1" applyAlignment="1">
      <alignment horizontal="center" vertical="center"/>
      <protection/>
    </xf>
    <xf numFmtId="9" fontId="5" fillId="0" borderId="10" xfId="71" applyNumberFormat="1" applyFont="1" applyFill="1" applyBorder="1" applyAlignment="1">
      <alignment horizontal="center" vertical="center"/>
      <protection/>
    </xf>
    <xf numFmtId="9" fontId="5" fillId="0" borderId="10" xfId="71" applyNumberFormat="1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10" xfId="79" applyFont="1" applyBorder="1" applyAlignment="1">
      <alignment horizontal="center" vertical="center" wrapText="1"/>
      <protection/>
    </xf>
    <xf numFmtId="0" fontId="5" fillId="0" borderId="10" xfId="79" applyFont="1" applyBorder="1" applyAlignment="1">
      <alignment horizontal="center" vertical="center" wrapText="1"/>
      <protection/>
    </xf>
    <xf numFmtId="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71" applyFont="1" applyFill="1" applyAlignment="1">
      <alignment vertical="center"/>
      <protection/>
    </xf>
    <xf numFmtId="0" fontId="5" fillId="0" borderId="17" xfId="71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5" fillId="0" borderId="10" xfId="71" applyFont="1" applyFill="1" applyBorder="1" applyAlignment="1">
      <alignment horizontal="center" vertical="center" wrapText="1"/>
      <protection/>
    </xf>
    <xf numFmtId="0" fontId="5" fillId="0" borderId="18" xfId="71" applyFont="1" applyFill="1" applyBorder="1" applyAlignment="1">
      <alignment horizontal="center" vertical="center" wrapText="1"/>
      <protection/>
    </xf>
    <xf numFmtId="176" fontId="5" fillId="0" borderId="13" xfId="71" applyNumberFormat="1" applyFont="1" applyBorder="1" applyAlignment="1">
      <alignment horizontal="center" vertical="center" wrapText="1"/>
      <protection/>
    </xf>
    <xf numFmtId="176" fontId="5" fillId="0" borderId="15" xfId="71" applyNumberFormat="1" applyFont="1" applyBorder="1" applyAlignment="1">
      <alignment horizontal="center" vertical="center" wrapText="1"/>
      <protection/>
    </xf>
    <xf numFmtId="0" fontId="5" fillId="0" borderId="19" xfId="71" applyFont="1" applyFill="1" applyBorder="1" applyAlignment="1">
      <alignment horizontal="center" vertical="center" wrapText="1"/>
      <protection/>
    </xf>
    <xf numFmtId="176" fontId="5" fillId="0" borderId="13" xfId="71" applyNumberFormat="1" applyFont="1" applyBorder="1" applyAlignment="1">
      <alignment horizontal="center" vertical="center" wrapText="1"/>
      <protection/>
    </xf>
    <xf numFmtId="176" fontId="5" fillId="0" borderId="15" xfId="71" applyNumberFormat="1" applyFont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9" fontId="5" fillId="0" borderId="10" xfId="71" applyNumberFormat="1" applyFont="1" applyFill="1" applyBorder="1" applyAlignment="1">
      <alignment horizontal="center" vertical="center"/>
      <protection/>
    </xf>
    <xf numFmtId="0" fontId="5" fillId="0" borderId="18" xfId="71" applyFont="1" applyBorder="1" applyAlignment="1">
      <alignment horizontal="center" vertical="center"/>
      <protection/>
    </xf>
    <xf numFmtId="0" fontId="51" fillId="0" borderId="0" xfId="0" applyFont="1" applyAlignment="1">
      <alignment vertical="center"/>
    </xf>
    <xf numFmtId="0" fontId="52" fillId="0" borderId="0" xfId="71" applyFont="1" applyAlignment="1">
      <alignment vertical="center"/>
      <protection/>
    </xf>
    <xf numFmtId="0" fontId="53" fillId="0" borderId="0" xfId="71" applyFont="1" applyAlignment="1">
      <alignment vertical="center"/>
      <protection/>
    </xf>
    <xf numFmtId="0" fontId="51" fillId="0" borderId="0" xfId="0" applyFont="1" applyBorder="1" applyAlignment="1">
      <alignment vertical="center"/>
    </xf>
    <xf numFmtId="0" fontId="3" fillId="0" borderId="0" xfId="71" applyFont="1" applyFill="1" applyBorder="1" applyAlignment="1">
      <alignment vertical="center" wrapText="1"/>
      <protection/>
    </xf>
    <xf numFmtId="0" fontId="5" fillId="0" borderId="18" xfId="71" applyFont="1" applyFill="1" applyBorder="1" applyAlignment="1">
      <alignment horizontal="center" vertical="center" wrapText="1"/>
      <protection/>
    </xf>
    <xf numFmtId="176" fontId="5" fillId="0" borderId="10" xfId="71" applyNumberFormat="1" applyFont="1" applyBorder="1" applyAlignment="1">
      <alignment horizontal="center" vertical="center" wrapText="1"/>
      <protection/>
    </xf>
    <xf numFmtId="0" fontId="5" fillId="0" borderId="19" xfId="71" applyFont="1" applyFill="1" applyBorder="1" applyAlignment="1">
      <alignment horizontal="center" vertical="center" wrapText="1"/>
      <protection/>
    </xf>
    <xf numFmtId="0" fontId="5" fillId="0" borderId="19" xfId="71" applyFont="1" applyFill="1" applyBorder="1" applyAlignment="1">
      <alignment horizontal="center" vertical="center" wrapText="1"/>
      <protection/>
    </xf>
    <xf numFmtId="0" fontId="5" fillId="0" borderId="20" xfId="71" applyFont="1" applyFill="1" applyBorder="1" applyAlignment="1">
      <alignment horizontal="center" vertical="center" wrapText="1"/>
      <protection/>
    </xf>
    <xf numFmtId="0" fontId="50" fillId="0" borderId="10" xfId="71" applyFont="1" applyBorder="1" applyAlignment="1">
      <alignment horizontal="center" vertical="center"/>
      <protection/>
    </xf>
    <xf numFmtId="0" fontId="54" fillId="0" borderId="0" xfId="0" applyFont="1" applyAlignment="1">
      <alignment vertical="center"/>
    </xf>
    <xf numFmtId="0" fontId="0" fillId="18" borderId="0" xfId="0" applyFill="1" applyAlignment="1">
      <alignment vertical="center"/>
    </xf>
    <xf numFmtId="0" fontId="0" fillId="19" borderId="0" xfId="0" applyFill="1" applyAlignment="1">
      <alignment horizontal="center" vertical="center" wrapText="1"/>
    </xf>
    <xf numFmtId="177" fontId="6" fillId="19" borderId="10" xfId="0" applyNumberFormat="1" applyFont="1" applyFill="1" applyBorder="1" applyAlignment="1">
      <alignment horizontal="center" vertical="center" wrapText="1"/>
    </xf>
    <xf numFmtId="177" fontId="6" fillId="20" borderId="10" xfId="0" applyNumberFormat="1" applyFont="1" applyFill="1" applyBorder="1" applyAlignment="1">
      <alignment horizontal="center" vertical="center" wrapText="1"/>
    </xf>
    <xf numFmtId="0" fontId="10" fillId="19" borderId="10" xfId="0" applyFont="1" applyFill="1" applyBorder="1" applyAlignment="1">
      <alignment horizontal="center" vertical="center" wrapText="1"/>
    </xf>
    <xf numFmtId="176" fontId="10" fillId="20" borderId="10" xfId="0" applyNumberFormat="1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 wrapText="1"/>
    </xf>
    <xf numFmtId="176" fontId="10" fillId="18" borderId="10" xfId="0" applyNumberFormat="1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8" fontId="5" fillId="18" borderId="10" xfId="0" applyNumberFormat="1" applyFont="1" applyFill="1" applyBorder="1" applyAlignment="1">
      <alignment vertical="center"/>
    </xf>
    <xf numFmtId="0" fontId="0" fillId="18" borderId="10" xfId="0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0" fontId="5" fillId="18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vertical="center" wrapText="1"/>
    </xf>
    <xf numFmtId="0" fontId="0" fillId="19" borderId="10" xfId="0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7" fillId="0" borderId="17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right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7" fillId="0" borderId="1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55" fillId="0" borderId="0" xfId="0" applyFont="1" applyFill="1" applyAlignment="1">
      <alignment horizontal="right" vertical="center" wrapText="1"/>
    </xf>
    <xf numFmtId="179" fontId="19" fillId="0" borderId="0" xfId="0" applyNumberFormat="1" applyFont="1" applyFill="1" applyAlignment="1">
      <alignment horizontal="right" vertical="center" wrapText="1"/>
    </xf>
    <xf numFmtId="177" fontId="55" fillId="0" borderId="0" xfId="0" applyNumberFormat="1" applyFont="1" applyFill="1" applyAlignment="1">
      <alignment horizontal="right" vertical="center" wrapText="1"/>
    </xf>
    <xf numFmtId="179" fontId="6" fillId="0" borderId="0" xfId="0" applyNumberFormat="1" applyFont="1" applyFill="1" applyAlignment="1">
      <alignment horizontal="right" vertical="center" wrapText="1"/>
    </xf>
    <xf numFmtId="180" fontId="5" fillId="0" borderId="0" xfId="0" applyNumberFormat="1" applyFont="1" applyFill="1" applyAlignment="1">
      <alignment horizontal="right" wrapText="1"/>
    </xf>
    <xf numFmtId="180" fontId="6" fillId="0" borderId="0" xfId="0" applyNumberFormat="1" applyFont="1" applyFill="1" applyAlignment="1">
      <alignment horizontal="right" wrapText="1"/>
    </xf>
    <xf numFmtId="180" fontId="19" fillId="0" borderId="0" xfId="0" applyNumberFormat="1" applyFont="1" applyFill="1" applyAlignment="1">
      <alignment horizontal="right" wrapText="1"/>
    </xf>
    <xf numFmtId="180" fontId="5" fillId="0" borderId="0" xfId="0" applyNumberFormat="1" applyFont="1" applyFill="1" applyAlignment="1">
      <alignment horizontal="center" vertical="center" wrapText="1"/>
    </xf>
    <xf numFmtId="180" fontId="19" fillId="0" borderId="0" xfId="0" applyNumberFormat="1" applyFont="1" applyFill="1" applyAlignment="1">
      <alignment horizontal="right" vertical="center" wrapText="1"/>
    </xf>
    <xf numFmtId="180" fontId="6" fillId="0" borderId="0" xfId="0" applyNumberFormat="1" applyFont="1" applyFill="1" applyAlignment="1">
      <alignment horizontal="right" vertical="center" wrapText="1"/>
    </xf>
    <xf numFmtId="176" fontId="6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176" fontId="22" fillId="18" borderId="10" xfId="0" applyNumberFormat="1" applyFont="1" applyFill="1" applyBorder="1" applyAlignment="1">
      <alignment horizontal="right" vertical="center" wrapText="1"/>
    </xf>
    <xf numFmtId="176" fontId="22" fillId="0" borderId="10" xfId="0" applyNumberFormat="1" applyFont="1" applyFill="1" applyBorder="1" applyAlignment="1">
      <alignment horizontal="right" vertical="center" wrapText="1"/>
    </xf>
    <xf numFmtId="181" fontId="22" fillId="0" borderId="10" xfId="0" applyNumberFormat="1" applyFont="1" applyFill="1" applyBorder="1" applyAlignment="1">
      <alignment horizontal="right" vertical="center" wrapText="1"/>
    </xf>
    <xf numFmtId="176" fontId="14" fillId="0" borderId="10" xfId="0" applyNumberFormat="1" applyFont="1" applyFill="1" applyBorder="1" applyAlignment="1">
      <alignment horizontal="right" vertical="center" wrapText="1"/>
    </xf>
    <xf numFmtId="177" fontId="14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182" fontId="14" fillId="0" borderId="10" xfId="0" applyNumberFormat="1" applyFont="1" applyFill="1" applyBorder="1" applyAlignment="1">
      <alignment horizontal="right" vertical="center" wrapText="1"/>
    </xf>
    <xf numFmtId="182" fontId="14" fillId="18" borderId="10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Alignment="1">
      <alignment horizontal="right" vertical="center" wrapText="1"/>
    </xf>
    <xf numFmtId="177" fontId="5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Alignment="1">
      <alignment horizontal="center" vertical="center" wrapText="1"/>
    </xf>
    <xf numFmtId="179" fontId="5" fillId="0" borderId="18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 wrapText="1"/>
    </xf>
    <xf numFmtId="180" fontId="5" fillId="0" borderId="18" xfId="0" applyNumberFormat="1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 wrapText="1"/>
    </xf>
    <xf numFmtId="180" fontId="5" fillId="0" borderId="19" xfId="0" applyNumberFormat="1" applyFont="1" applyFill="1" applyBorder="1" applyAlignment="1">
      <alignment horizontal="center" vertical="center" wrapText="1"/>
    </xf>
    <xf numFmtId="179" fontId="5" fillId="0" borderId="20" xfId="0" applyNumberFormat="1" applyFont="1" applyFill="1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right" vertical="center" wrapText="1"/>
    </xf>
    <xf numFmtId="179" fontId="22" fillId="0" borderId="10" xfId="0" applyNumberFormat="1" applyFont="1" applyFill="1" applyBorder="1" applyAlignment="1">
      <alignment horizontal="right" vertical="center" wrapText="1"/>
    </xf>
    <xf numFmtId="177" fontId="22" fillId="0" borderId="10" xfId="0" applyNumberFormat="1" applyFont="1" applyFill="1" applyBorder="1" applyAlignment="1">
      <alignment horizontal="right" vertical="center" wrapText="1"/>
    </xf>
    <xf numFmtId="179" fontId="24" fillId="18" borderId="10" xfId="0" applyNumberFormat="1" applyFont="1" applyFill="1" applyBorder="1" applyAlignment="1">
      <alignment horizontal="right" vertical="center" wrapText="1"/>
    </xf>
    <xf numFmtId="179" fontId="24" fillId="0" borderId="10" xfId="0" applyNumberFormat="1" applyFont="1" applyFill="1" applyBorder="1" applyAlignment="1">
      <alignment horizontal="right" vertical="center" wrapText="1"/>
    </xf>
    <xf numFmtId="177" fontId="14" fillId="0" borderId="10" xfId="0" applyNumberFormat="1" applyFont="1" applyFill="1" applyBorder="1" applyAlignment="1">
      <alignment horizontal="right" vertical="center"/>
    </xf>
    <xf numFmtId="179" fontId="14" fillId="0" borderId="10" xfId="0" applyNumberFormat="1" applyFont="1" applyFill="1" applyBorder="1" applyAlignment="1">
      <alignment horizontal="right" vertical="center" wrapText="1"/>
    </xf>
    <xf numFmtId="179" fontId="14" fillId="0" borderId="10" xfId="0" applyNumberFormat="1" applyFont="1" applyFill="1" applyBorder="1" applyAlignment="1">
      <alignment horizontal="right" vertical="center" wrapText="1" shrinkToFit="1"/>
    </xf>
    <xf numFmtId="180" fontId="14" fillId="0" borderId="10" xfId="0" applyNumberFormat="1" applyFont="1" applyFill="1" applyBorder="1" applyAlignment="1">
      <alignment horizontal="right" vertical="center" wrapText="1"/>
    </xf>
    <xf numFmtId="183" fontId="14" fillId="0" borderId="10" xfId="0" applyNumberFormat="1" applyFont="1" applyFill="1" applyBorder="1" applyAlignment="1">
      <alignment horizontal="right" vertical="center" wrapText="1"/>
    </xf>
    <xf numFmtId="180" fontId="5" fillId="0" borderId="0" xfId="0" applyNumberFormat="1" applyFont="1" applyFill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79" fontId="2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 wrapText="1"/>
    </xf>
    <xf numFmtId="0" fontId="14" fillId="0" borderId="10" xfId="0" applyFont="1" applyFill="1" applyBorder="1" applyAlignment="1">
      <alignment horizontal="right"/>
    </xf>
    <xf numFmtId="184" fontId="14" fillId="0" borderId="10" xfId="0" applyNumberFormat="1" applyFont="1" applyFill="1" applyBorder="1" applyAlignment="1">
      <alignment horizontal="right" vertical="center" wrapText="1"/>
    </xf>
    <xf numFmtId="185" fontId="14" fillId="0" borderId="10" xfId="0" applyNumberFormat="1" applyFont="1" applyFill="1" applyBorder="1" applyAlignment="1">
      <alignment horizontal="right" vertical="center" wrapText="1"/>
    </xf>
    <xf numFmtId="182" fontId="14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差_分配表_1" xfId="41"/>
    <cellStyle name="计算" xfId="42"/>
    <cellStyle name="检查单元格" xfId="43"/>
    <cellStyle name="差_Sheet1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_ET_STYLE_NoName_00__分配表" xfId="57"/>
    <cellStyle name="强调文字颜色 3" xfId="58"/>
    <cellStyle name="强调文字颜色 4" xfId="59"/>
    <cellStyle name="好_绩效表_1" xfId="60"/>
    <cellStyle name="20% - 强调文字颜色 4" xfId="61"/>
    <cellStyle name="40% - 强调文字颜色 4" xfId="62"/>
    <cellStyle name="强调文字颜色 5" xfId="63"/>
    <cellStyle name="差_分配表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好_分配表" xfId="70"/>
    <cellStyle name="常规_绩效表" xfId="71"/>
    <cellStyle name="常规 14" xfId="72"/>
    <cellStyle name="差_绩效表_1" xfId="73"/>
    <cellStyle name="差_2019预拨医疗补助" xfId="74"/>
    <cellStyle name="差_绩效表_2" xfId="75"/>
    <cellStyle name="样式 1" xfId="76"/>
    <cellStyle name="好_Sheet1" xfId="77"/>
    <cellStyle name="好_绩效表" xfId="78"/>
    <cellStyle name="常规 2 2" xfId="79"/>
    <cellStyle name="_ET_STYLE_NoName_00__绩效目标表" xfId="80"/>
    <cellStyle name="差_绩效表" xfId="81"/>
    <cellStyle name="常规 3" xfId="82"/>
    <cellStyle name="常规 2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88;&#22635;&#32489;&#25928;&#34920;&#29992;&#65289;&#20013;&#22830;&#36130;&#25919;&#19979;&#36798;2020&#24180;&#20248;&#25242;&#23545;&#35937;&#21307;&#30103;&#20445;&#38556;&#32463;&#36153;&#24314;&#35758;&#20998;&#37197;&#26041;&#26696;-&#26368;&#26032;%20-%20&#21103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配建议表"/>
      <sheetName val="医疗补助资金测算表"/>
      <sheetName val="已预拨资金"/>
      <sheetName val="附件2全省绩效目标表"/>
      <sheetName val="本级"/>
      <sheetName val="成都"/>
      <sheetName val="德阳"/>
      <sheetName val="绵阳"/>
      <sheetName val="自贡"/>
      <sheetName val="攀枝花"/>
      <sheetName val="泸州"/>
      <sheetName val="广元"/>
      <sheetName val="遂宁"/>
      <sheetName val="内江"/>
      <sheetName val="乐山"/>
      <sheetName val="南充"/>
      <sheetName val="宜宾"/>
      <sheetName val="广安"/>
      <sheetName val="达州"/>
      <sheetName val="巴中"/>
      <sheetName val="雅安"/>
      <sheetName val="眉山"/>
      <sheetName val="资阳"/>
      <sheetName val="阿坝"/>
      <sheetName val="甘孜"/>
      <sheetName val="凉山"/>
      <sheetName val="绩效人数测试"/>
      <sheetName val="绩效金额"/>
    </sheetNames>
    <sheetDataSet>
      <sheetData sheetId="1">
        <row r="12">
          <cell r="I12">
            <v>17083</v>
          </cell>
          <cell r="K12">
            <v>363274</v>
          </cell>
        </row>
        <row r="13">
          <cell r="I13">
            <v>2491</v>
          </cell>
          <cell r="K13">
            <v>44456</v>
          </cell>
        </row>
        <row r="14">
          <cell r="I14">
            <v>197</v>
          </cell>
          <cell r="K14">
            <v>3958</v>
          </cell>
        </row>
        <row r="15">
          <cell r="I15">
            <v>70</v>
          </cell>
          <cell r="K15">
            <v>1306</v>
          </cell>
        </row>
        <row r="16">
          <cell r="I16">
            <v>75</v>
          </cell>
          <cell r="K16">
            <v>1288</v>
          </cell>
        </row>
        <row r="17">
          <cell r="I17">
            <v>94</v>
          </cell>
          <cell r="K17">
            <v>3034</v>
          </cell>
        </row>
        <row r="18">
          <cell r="I18">
            <v>241</v>
          </cell>
          <cell r="K18">
            <v>4289</v>
          </cell>
        </row>
        <row r="19">
          <cell r="I19">
            <v>415</v>
          </cell>
          <cell r="K19">
            <v>7897</v>
          </cell>
        </row>
        <row r="20">
          <cell r="I20">
            <v>132</v>
          </cell>
          <cell r="K20">
            <v>1851</v>
          </cell>
        </row>
        <row r="21">
          <cell r="I21">
            <v>289</v>
          </cell>
          <cell r="K21">
            <v>4936</v>
          </cell>
        </row>
        <row r="22">
          <cell r="I22">
            <v>143</v>
          </cell>
          <cell r="K22">
            <v>2740</v>
          </cell>
        </row>
        <row r="23">
          <cell r="I23">
            <v>64</v>
          </cell>
          <cell r="K23">
            <v>1132</v>
          </cell>
        </row>
        <row r="24">
          <cell r="I24">
            <v>19</v>
          </cell>
          <cell r="K24">
            <v>260</v>
          </cell>
        </row>
        <row r="25">
          <cell r="I25">
            <v>44</v>
          </cell>
          <cell r="K25">
            <v>1073</v>
          </cell>
        </row>
        <row r="26">
          <cell r="I26">
            <v>198</v>
          </cell>
          <cell r="K26">
            <v>3983</v>
          </cell>
        </row>
        <row r="27">
          <cell r="I27">
            <v>141</v>
          </cell>
          <cell r="K27">
            <v>3535</v>
          </cell>
        </row>
        <row r="28">
          <cell r="I28">
            <v>153</v>
          </cell>
          <cell r="K28">
            <v>2320</v>
          </cell>
        </row>
        <row r="29">
          <cell r="I29">
            <v>103</v>
          </cell>
          <cell r="K29">
            <v>1009</v>
          </cell>
        </row>
        <row r="30">
          <cell r="I30">
            <v>24</v>
          </cell>
          <cell r="K30">
            <v>433</v>
          </cell>
        </row>
        <row r="31">
          <cell r="I31">
            <v>27</v>
          </cell>
          <cell r="K31">
            <v>493</v>
          </cell>
        </row>
        <row r="32">
          <cell r="I32">
            <v>224</v>
          </cell>
          <cell r="K32">
            <v>4057</v>
          </cell>
        </row>
        <row r="33">
          <cell r="I33">
            <v>144</v>
          </cell>
          <cell r="K33">
            <v>2532</v>
          </cell>
        </row>
        <row r="34">
          <cell r="I34">
            <v>109</v>
          </cell>
          <cell r="K34">
            <v>3118</v>
          </cell>
        </row>
        <row r="35">
          <cell r="I35">
            <v>78</v>
          </cell>
          <cell r="K35">
            <v>1585</v>
          </cell>
        </row>
        <row r="36">
          <cell r="I36">
            <v>126</v>
          </cell>
          <cell r="K36">
            <v>2388</v>
          </cell>
        </row>
        <row r="37">
          <cell r="I37">
            <v>211</v>
          </cell>
          <cell r="K37">
            <v>2700</v>
          </cell>
        </row>
        <row r="38">
          <cell r="I38">
            <v>170</v>
          </cell>
          <cell r="K38">
            <v>5101</v>
          </cell>
        </row>
        <row r="39">
          <cell r="I39">
            <v>74</v>
          </cell>
          <cell r="K39">
            <v>3351</v>
          </cell>
        </row>
        <row r="40">
          <cell r="I40">
            <v>93</v>
          </cell>
          <cell r="K40">
            <v>1163</v>
          </cell>
        </row>
        <row r="41">
          <cell r="I41">
            <v>31</v>
          </cell>
          <cell r="K41">
            <v>432</v>
          </cell>
        </row>
        <row r="42">
          <cell r="I42">
            <v>267</v>
          </cell>
          <cell r="K42">
            <v>7289</v>
          </cell>
        </row>
        <row r="43">
          <cell r="I43">
            <v>188</v>
          </cell>
          <cell r="K43">
            <v>5922</v>
          </cell>
        </row>
        <row r="44">
          <cell r="I44">
            <v>175</v>
          </cell>
          <cell r="K44">
            <v>4138</v>
          </cell>
        </row>
        <row r="45">
          <cell r="I45">
            <v>74</v>
          </cell>
          <cell r="K45">
            <v>2335</v>
          </cell>
        </row>
        <row r="46">
          <cell r="I46">
            <v>255</v>
          </cell>
          <cell r="K46">
            <v>3995</v>
          </cell>
        </row>
        <row r="47">
          <cell r="I47">
            <v>126</v>
          </cell>
          <cell r="K47">
            <v>2650</v>
          </cell>
        </row>
        <row r="48">
          <cell r="I48">
            <v>239</v>
          </cell>
          <cell r="K48">
            <v>5569</v>
          </cell>
        </row>
        <row r="49">
          <cell r="I49">
            <v>107</v>
          </cell>
          <cell r="K49">
            <v>2767</v>
          </cell>
        </row>
        <row r="50">
          <cell r="I50">
            <v>270</v>
          </cell>
          <cell r="K50">
            <v>4772</v>
          </cell>
        </row>
        <row r="51">
          <cell r="I51">
            <v>116</v>
          </cell>
          <cell r="K51">
            <v>2046</v>
          </cell>
        </row>
        <row r="52">
          <cell r="I52">
            <v>122</v>
          </cell>
          <cell r="K52">
            <v>1623</v>
          </cell>
        </row>
        <row r="53">
          <cell r="I53">
            <v>79</v>
          </cell>
          <cell r="K53">
            <v>2418</v>
          </cell>
        </row>
        <row r="54">
          <cell r="I54">
            <v>66</v>
          </cell>
          <cell r="K54">
            <v>1107</v>
          </cell>
        </row>
        <row r="55">
          <cell r="I55">
            <v>22</v>
          </cell>
          <cell r="K55">
            <v>767</v>
          </cell>
        </row>
        <row r="56">
          <cell r="I56">
            <v>11</v>
          </cell>
          <cell r="K56">
            <v>202</v>
          </cell>
        </row>
        <row r="57">
          <cell r="I57">
            <v>10</v>
          </cell>
          <cell r="K57">
            <v>224</v>
          </cell>
        </row>
        <row r="58">
          <cell r="I58">
            <v>474</v>
          </cell>
          <cell r="K58">
            <v>9929</v>
          </cell>
        </row>
        <row r="59">
          <cell r="I59">
            <v>337</v>
          </cell>
          <cell r="K59">
            <v>7979</v>
          </cell>
        </row>
        <row r="60">
          <cell r="I60">
            <v>344</v>
          </cell>
          <cell r="K60">
            <v>5799</v>
          </cell>
        </row>
        <row r="61">
          <cell r="I61">
            <v>278</v>
          </cell>
          <cell r="K61">
            <v>5844</v>
          </cell>
        </row>
        <row r="62">
          <cell r="I62">
            <v>225</v>
          </cell>
          <cell r="K62">
            <v>3391</v>
          </cell>
        </row>
        <row r="63">
          <cell r="I63">
            <v>199</v>
          </cell>
          <cell r="K63">
            <v>3994</v>
          </cell>
        </row>
        <row r="64">
          <cell r="I64">
            <v>289</v>
          </cell>
          <cell r="K64">
            <v>6105</v>
          </cell>
        </row>
        <row r="65">
          <cell r="I65">
            <v>555</v>
          </cell>
          <cell r="K65">
            <v>11642</v>
          </cell>
        </row>
        <row r="66">
          <cell r="I66">
            <v>86</v>
          </cell>
          <cell r="K66">
            <v>2014</v>
          </cell>
        </row>
        <row r="67">
          <cell r="I67">
            <v>58</v>
          </cell>
          <cell r="K67">
            <v>1676</v>
          </cell>
        </row>
        <row r="68">
          <cell r="I68">
            <v>69</v>
          </cell>
          <cell r="K68">
            <v>1149</v>
          </cell>
        </row>
        <row r="69">
          <cell r="I69">
            <v>44</v>
          </cell>
          <cell r="K69">
            <v>1366</v>
          </cell>
        </row>
        <row r="70">
          <cell r="I70">
            <v>40</v>
          </cell>
          <cell r="K70">
            <v>826</v>
          </cell>
        </row>
        <row r="71">
          <cell r="I71">
            <v>37</v>
          </cell>
          <cell r="K71">
            <v>849</v>
          </cell>
        </row>
        <row r="72">
          <cell r="I72">
            <v>30</v>
          </cell>
          <cell r="K72">
            <v>574</v>
          </cell>
        </row>
        <row r="73">
          <cell r="I73">
            <v>245</v>
          </cell>
          <cell r="K73">
            <v>4018</v>
          </cell>
        </row>
        <row r="74">
          <cell r="I74">
            <v>267</v>
          </cell>
          <cell r="K74">
            <v>4658</v>
          </cell>
        </row>
        <row r="75">
          <cell r="I75">
            <v>68</v>
          </cell>
          <cell r="K75">
            <v>1133</v>
          </cell>
        </row>
        <row r="76">
          <cell r="I76">
            <v>240</v>
          </cell>
          <cell r="K76">
            <v>4472</v>
          </cell>
        </row>
        <row r="77">
          <cell r="I77">
            <v>138</v>
          </cell>
          <cell r="K77">
            <v>2740</v>
          </cell>
        </row>
        <row r="78">
          <cell r="I78">
            <v>387</v>
          </cell>
          <cell r="K78">
            <v>15619</v>
          </cell>
        </row>
        <row r="79">
          <cell r="I79">
            <v>194</v>
          </cell>
          <cell r="K79">
            <v>7141</v>
          </cell>
        </row>
        <row r="80">
          <cell r="I80">
            <v>333</v>
          </cell>
          <cell r="K80">
            <v>8951</v>
          </cell>
        </row>
        <row r="81">
          <cell r="I81">
            <v>169</v>
          </cell>
          <cell r="K81">
            <v>7327</v>
          </cell>
        </row>
        <row r="82">
          <cell r="I82">
            <v>122</v>
          </cell>
          <cell r="K82">
            <v>3797</v>
          </cell>
        </row>
        <row r="83">
          <cell r="I83">
            <v>106</v>
          </cell>
          <cell r="K83">
            <v>3715</v>
          </cell>
        </row>
        <row r="84">
          <cell r="I84">
            <v>649</v>
          </cell>
          <cell r="K84">
            <v>11670</v>
          </cell>
        </row>
        <row r="85">
          <cell r="I85">
            <v>257</v>
          </cell>
          <cell r="K85">
            <v>7320</v>
          </cell>
        </row>
        <row r="86">
          <cell r="I86">
            <v>77</v>
          </cell>
          <cell r="K86">
            <v>1944</v>
          </cell>
        </row>
        <row r="87">
          <cell r="I87">
            <v>170</v>
          </cell>
          <cell r="K87">
            <v>5322</v>
          </cell>
        </row>
        <row r="88">
          <cell r="I88">
            <v>171</v>
          </cell>
          <cell r="K88">
            <v>2349</v>
          </cell>
        </row>
        <row r="89">
          <cell r="I89">
            <v>15</v>
          </cell>
          <cell r="K89">
            <v>236</v>
          </cell>
        </row>
        <row r="90">
          <cell r="I90">
            <v>16</v>
          </cell>
          <cell r="K90">
            <v>348</v>
          </cell>
        </row>
        <row r="91">
          <cell r="I91">
            <v>26</v>
          </cell>
          <cell r="K91">
            <v>911</v>
          </cell>
        </row>
        <row r="92">
          <cell r="I92">
            <v>15</v>
          </cell>
          <cell r="K92">
            <v>172</v>
          </cell>
        </row>
        <row r="93">
          <cell r="I93">
            <v>75</v>
          </cell>
          <cell r="K93">
            <v>1176</v>
          </cell>
        </row>
        <row r="94">
          <cell r="I94">
            <v>17</v>
          </cell>
          <cell r="K94">
            <v>322</v>
          </cell>
        </row>
        <row r="95">
          <cell r="I95">
            <v>287</v>
          </cell>
          <cell r="K95">
            <v>6961</v>
          </cell>
        </row>
        <row r="96">
          <cell r="I96">
            <v>266</v>
          </cell>
          <cell r="K96">
            <v>6191</v>
          </cell>
        </row>
        <row r="97">
          <cell r="I97">
            <v>50</v>
          </cell>
          <cell r="K97">
            <v>1445</v>
          </cell>
        </row>
        <row r="98">
          <cell r="I98">
            <v>37</v>
          </cell>
          <cell r="K98">
            <v>830</v>
          </cell>
        </row>
        <row r="99">
          <cell r="I99">
            <v>69</v>
          </cell>
          <cell r="K99">
            <v>1324</v>
          </cell>
        </row>
        <row r="100">
          <cell r="I100">
            <v>193</v>
          </cell>
          <cell r="K100">
            <v>3643</v>
          </cell>
        </row>
        <row r="101">
          <cell r="I101">
            <v>266</v>
          </cell>
          <cell r="K101">
            <v>7881</v>
          </cell>
        </row>
        <row r="102">
          <cell r="I102">
            <v>154</v>
          </cell>
          <cell r="K102">
            <v>3676</v>
          </cell>
        </row>
        <row r="103">
          <cell r="I103">
            <v>128</v>
          </cell>
          <cell r="K103">
            <v>899</v>
          </cell>
        </row>
        <row r="104">
          <cell r="I104">
            <v>144</v>
          </cell>
          <cell r="K104">
            <v>1468</v>
          </cell>
        </row>
        <row r="105">
          <cell r="I105">
            <v>360</v>
          </cell>
          <cell r="K105">
            <v>6234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11"/>
  <sheetViews>
    <sheetView zoomScaleSheetLayoutView="100" workbookViewId="0" topLeftCell="A1">
      <pane xSplit="1" ySplit="12" topLeftCell="G13" activePane="bottomRight" state="frozen"/>
      <selection pane="bottomRight" activeCell="K12" sqref="K12"/>
    </sheetView>
  </sheetViews>
  <sheetFormatPr defaultColWidth="9.00390625" defaultRowHeight="13.5"/>
  <cols>
    <col min="1" max="1" width="9.50390625" style="99" customWidth="1"/>
    <col min="2" max="5" width="7.625" style="99" customWidth="1"/>
    <col min="6" max="8" width="7.75390625" style="100" customWidth="1"/>
    <col min="9" max="9" width="5.875" style="100" customWidth="1"/>
    <col min="10" max="10" width="13.625" style="101" customWidth="1"/>
    <col min="11" max="11" width="6.00390625" style="102" customWidth="1"/>
    <col min="12" max="12" width="5.875" style="103" customWidth="1"/>
    <col min="13" max="13" width="9.125" style="104" customWidth="1"/>
    <col min="14" max="14" width="5.375" style="105" customWidth="1"/>
    <col min="15" max="15" width="5.125" style="105" customWidth="1"/>
    <col min="16" max="16" width="5.875" style="105" customWidth="1"/>
    <col min="17" max="17" width="6.375" style="106" customWidth="1"/>
    <col min="18" max="18" width="6.50390625" style="107" customWidth="1"/>
    <col min="19" max="19" width="5.25390625" style="108" customWidth="1"/>
    <col min="20" max="20" width="5.125" style="109" customWidth="1"/>
    <col min="21" max="21" width="5.875" style="109" customWidth="1"/>
    <col min="22" max="22" width="4.125" style="108" customWidth="1"/>
    <col min="23" max="23" width="4.25390625" style="109" customWidth="1"/>
    <col min="24" max="24" width="5.125" style="109" customWidth="1"/>
    <col min="25" max="25" width="5.875" style="109" customWidth="1"/>
    <col min="26" max="29" width="6.625" style="109" customWidth="1"/>
    <col min="30" max="30" width="6.625" style="110" customWidth="1"/>
    <col min="31" max="31" width="8.50390625" style="110" customWidth="1"/>
    <col min="32" max="32" width="12.25390625" style="99" bestFit="1" customWidth="1"/>
    <col min="33" max="16384" width="9.00390625" style="99" customWidth="1"/>
  </cols>
  <sheetData>
    <row r="1" spans="1:31" ht="20.25" customHeight="1">
      <c r="A1" s="111"/>
      <c r="B1" s="112"/>
      <c r="C1" s="112"/>
      <c r="D1" s="112"/>
      <c r="E1" s="112"/>
      <c r="F1" s="112"/>
      <c r="G1" s="112"/>
      <c r="H1" s="112"/>
      <c r="I1" s="112"/>
      <c r="J1" s="131"/>
      <c r="K1" s="132"/>
      <c r="L1" s="131"/>
      <c r="N1" s="104"/>
      <c r="O1" s="104"/>
      <c r="P1" s="104"/>
      <c r="Q1" s="10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61"/>
      <c r="AE1" s="161"/>
    </row>
    <row r="2" spans="1:31" ht="21" customHeight="1">
      <c r="A2" s="113" t="s">
        <v>0</v>
      </c>
      <c r="B2" s="114"/>
      <c r="C2" s="114"/>
      <c r="D2" s="114"/>
      <c r="E2" s="114"/>
      <c r="F2" s="114"/>
      <c r="G2" s="114"/>
      <c r="H2" s="114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31" ht="15" customHeight="1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55"/>
      <c r="S3" s="115"/>
      <c r="T3" s="115"/>
      <c r="U3" s="115"/>
      <c r="V3" s="115"/>
      <c r="W3" s="115"/>
      <c r="X3" s="156"/>
      <c r="Y3" s="156"/>
      <c r="Z3" s="156"/>
      <c r="AA3" s="156"/>
      <c r="AB3" s="156"/>
      <c r="AC3" s="156"/>
      <c r="AD3" s="156"/>
      <c r="AE3" s="156"/>
    </row>
    <row r="4" spans="1:31" ht="10.5" customHeight="1">
      <c r="A4" s="116" t="s">
        <v>2</v>
      </c>
      <c r="B4" s="117" t="s">
        <v>3</v>
      </c>
      <c r="C4" s="117"/>
      <c r="D4" s="117"/>
      <c r="E4" s="117" t="s">
        <v>4</v>
      </c>
      <c r="F4" s="118" t="s">
        <v>5</v>
      </c>
      <c r="G4" s="118"/>
      <c r="H4" s="117" t="s">
        <v>6</v>
      </c>
      <c r="I4" s="117" t="s">
        <v>7</v>
      </c>
      <c r="J4" s="117"/>
      <c r="K4" s="117" t="s">
        <v>8</v>
      </c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</row>
    <row r="5" spans="1:31" ht="24.75" customHeight="1">
      <c r="A5" s="119"/>
      <c r="B5" s="117"/>
      <c r="C5" s="117"/>
      <c r="D5" s="117"/>
      <c r="E5" s="117"/>
      <c r="F5" s="118"/>
      <c r="G5" s="118"/>
      <c r="H5" s="117"/>
      <c r="I5" s="116" t="s">
        <v>9</v>
      </c>
      <c r="J5" s="134" t="s">
        <v>10</v>
      </c>
      <c r="K5" s="135" t="s">
        <v>11</v>
      </c>
      <c r="L5" s="135"/>
      <c r="M5" s="117" t="s">
        <v>12</v>
      </c>
      <c r="N5" s="117"/>
      <c r="O5" s="117"/>
      <c r="P5" s="117"/>
      <c r="Q5" s="117" t="s">
        <v>13</v>
      </c>
      <c r="R5" s="117"/>
      <c r="S5" s="117"/>
      <c r="T5" s="117"/>
      <c r="U5" s="117"/>
      <c r="V5" s="117"/>
      <c r="W5" s="117"/>
      <c r="X5" s="117"/>
      <c r="Y5" s="117"/>
      <c r="Z5" s="117"/>
      <c r="AA5" s="117" t="s">
        <v>14</v>
      </c>
      <c r="AB5" s="117"/>
      <c r="AC5" s="117"/>
      <c r="AD5" s="116" t="s">
        <v>15</v>
      </c>
      <c r="AE5" s="116" t="s">
        <v>16</v>
      </c>
    </row>
    <row r="6" spans="1:31" ht="25.5" customHeight="1">
      <c r="A6" s="119"/>
      <c r="B6" s="117"/>
      <c r="C6" s="117"/>
      <c r="D6" s="117"/>
      <c r="E6" s="117"/>
      <c r="F6" s="118"/>
      <c r="G6" s="118"/>
      <c r="H6" s="117"/>
      <c r="I6" s="119"/>
      <c r="J6" s="136"/>
      <c r="K6" s="137" t="s">
        <v>17</v>
      </c>
      <c r="L6" s="134" t="s">
        <v>18</v>
      </c>
      <c r="M6" s="134" t="s">
        <v>19</v>
      </c>
      <c r="N6" s="134" t="s">
        <v>20</v>
      </c>
      <c r="O6" s="134" t="s">
        <v>21</v>
      </c>
      <c r="P6" s="138" t="s">
        <v>18</v>
      </c>
      <c r="Q6" s="157" t="s">
        <v>22</v>
      </c>
      <c r="R6" s="157"/>
      <c r="S6" s="157"/>
      <c r="T6" s="157"/>
      <c r="U6" s="157"/>
      <c r="V6" s="117" t="s">
        <v>23</v>
      </c>
      <c r="W6" s="117"/>
      <c r="X6" s="117"/>
      <c r="Y6" s="117"/>
      <c r="Z6" s="117"/>
      <c r="AA6" s="134" t="s">
        <v>24</v>
      </c>
      <c r="AB6" s="134" t="s">
        <v>25</v>
      </c>
      <c r="AC6" s="134" t="s">
        <v>26</v>
      </c>
      <c r="AD6" s="119"/>
      <c r="AE6" s="119"/>
    </row>
    <row r="7" spans="1:31" s="97" customFormat="1" ht="105.75" customHeight="1">
      <c r="A7" s="119"/>
      <c r="B7" s="117" t="s">
        <v>27</v>
      </c>
      <c r="C7" s="117" t="s">
        <v>28</v>
      </c>
      <c r="D7" s="117" t="s">
        <v>29</v>
      </c>
      <c r="E7" s="117"/>
      <c r="F7" s="118"/>
      <c r="G7" s="118"/>
      <c r="H7" s="117"/>
      <c r="I7" s="119"/>
      <c r="J7" s="136"/>
      <c r="K7" s="139"/>
      <c r="L7" s="136"/>
      <c r="M7" s="136"/>
      <c r="N7" s="136"/>
      <c r="O7" s="136"/>
      <c r="P7" s="140"/>
      <c r="Q7" s="138" t="s">
        <v>30</v>
      </c>
      <c r="R7" s="138" t="s">
        <v>31</v>
      </c>
      <c r="S7" s="138" t="s">
        <v>32</v>
      </c>
      <c r="T7" s="116" t="s">
        <v>21</v>
      </c>
      <c r="U7" s="138" t="s">
        <v>18</v>
      </c>
      <c r="V7" s="116" t="s">
        <v>33</v>
      </c>
      <c r="W7" s="116" t="s">
        <v>34</v>
      </c>
      <c r="X7" s="116" t="s">
        <v>35</v>
      </c>
      <c r="Y7" s="116" t="s">
        <v>21</v>
      </c>
      <c r="Z7" s="116" t="s">
        <v>18</v>
      </c>
      <c r="AA7" s="136"/>
      <c r="AB7" s="136"/>
      <c r="AC7" s="136"/>
      <c r="AD7" s="119"/>
      <c r="AE7" s="119"/>
    </row>
    <row r="8" spans="1:31" s="97" customFormat="1" ht="14.25" customHeight="1">
      <c r="A8" s="119"/>
      <c r="B8" s="117"/>
      <c r="C8" s="117"/>
      <c r="D8" s="117"/>
      <c r="E8" s="117"/>
      <c r="F8" s="117" t="s">
        <v>28</v>
      </c>
      <c r="G8" s="117" t="s">
        <v>36</v>
      </c>
      <c r="H8" s="117"/>
      <c r="I8" s="119"/>
      <c r="J8" s="136"/>
      <c r="K8" s="139"/>
      <c r="L8" s="136"/>
      <c r="M8" s="136"/>
      <c r="N8" s="136"/>
      <c r="O8" s="136"/>
      <c r="P8" s="140"/>
      <c r="Q8" s="140"/>
      <c r="R8" s="140"/>
      <c r="S8" s="140"/>
      <c r="T8" s="119"/>
      <c r="U8" s="140"/>
      <c r="V8" s="119"/>
      <c r="W8" s="119"/>
      <c r="X8" s="119"/>
      <c r="Y8" s="119"/>
      <c r="Z8" s="119"/>
      <c r="AA8" s="136"/>
      <c r="AB8" s="136"/>
      <c r="AC8" s="136"/>
      <c r="AD8" s="119"/>
      <c r="AE8" s="119"/>
    </row>
    <row r="9" spans="1:31" s="97" customFormat="1" ht="14.25" customHeight="1">
      <c r="A9" s="120"/>
      <c r="B9" s="117"/>
      <c r="C9" s="117"/>
      <c r="D9" s="117"/>
      <c r="E9" s="121">
        <f>E12</f>
        <v>22892</v>
      </c>
      <c r="F9" s="122">
        <f>F12</f>
        <v>19832</v>
      </c>
      <c r="G9" s="122">
        <f>G12</f>
        <v>3060</v>
      </c>
      <c r="H9" s="121">
        <f>H12</f>
        <v>28045</v>
      </c>
      <c r="I9" s="120"/>
      <c r="J9" s="141"/>
      <c r="K9" s="142"/>
      <c r="L9" s="141"/>
      <c r="M9" s="141"/>
      <c r="N9" s="141"/>
      <c r="O9" s="141"/>
      <c r="P9" s="143"/>
      <c r="Q9" s="143"/>
      <c r="R9" s="143"/>
      <c r="S9" s="143"/>
      <c r="T9" s="120"/>
      <c r="U9" s="143"/>
      <c r="V9" s="120"/>
      <c r="W9" s="120"/>
      <c r="X9" s="120"/>
      <c r="Y9" s="120"/>
      <c r="Z9" s="120"/>
      <c r="AA9" s="141"/>
      <c r="AB9" s="141"/>
      <c r="AC9" s="141"/>
      <c r="AD9" s="120"/>
      <c r="AE9" s="120"/>
    </row>
    <row r="10" spans="1:31" s="97" customFormat="1" ht="11.25" customHeight="1">
      <c r="A10" s="122"/>
      <c r="B10" s="122">
        <v>1</v>
      </c>
      <c r="C10" s="122"/>
      <c r="D10" s="122"/>
      <c r="E10" s="122"/>
      <c r="F10" s="122">
        <v>2</v>
      </c>
      <c r="G10" s="122"/>
      <c r="H10" s="122"/>
      <c r="I10" s="122">
        <v>4</v>
      </c>
      <c r="J10" s="122">
        <v>5</v>
      </c>
      <c r="K10" s="122">
        <v>6</v>
      </c>
      <c r="L10" s="122">
        <v>7</v>
      </c>
      <c r="M10" s="122">
        <v>8</v>
      </c>
      <c r="N10" s="122">
        <v>9</v>
      </c>
      <c r="O10" s="122">
        <v>10</v>
      </c>
      <c r="P10" s="122">
        <v>11</v>
      </c>
      <c r="Q10" s="122">
        <v>12</v>
      </c>
      <c r="R10" s="122">
        <v>13</v>
      </c>
      <c r="S10" s="122">
        <v>14</v>
      </c>
      <c r="T10" s="122">
        <v>15</v>
      </c>
      <c r="U10" s="122">
        <v>16</v>
      </c>
      <c r="V10" s="122">
        <v>17</v>
      </c>
      <c r="W10" s="122">
        <v>18</v>
      </c>
      <c r="X10" s="122">
        <v>19</v>
      </c>
      <c r="Y10" s="122">
        <v>20</v>
      </c>
      <c r="Z10" s="122">
        <v>21</v>
      </c>
      <c r="AA10" s="122">
        <v>22</v>
      </c>
      <c r="AB10" s="122">
        <v>23</v>
      </c>
      <c r="AC10" s="122">
        <v>24</v>
      </c>
      <c r="AD10" s="122">
        <v>25</v>
      </c>
      <c r="AE10" s="122">
        <v>26</v>
      </c>
    </row>
    <row r="11" spans="1:31" ht="14.25" customHeight="1">
      <c r="A11" s="122" t="s">
        <v>37</v>
      </c>
      <c r="B11" s="123">
        <v>5153</v>
      </c>
      <c r="C11" s="123">
        <v>4813</v>
      </c>
      <c r="D11" s="123">
        <v>340</v>
      </c>
      <c r="E11" s="124"/>
      <c r="F11" s="125">
        <f>F12</f>
        <v>19832</v>
      </c>
      <c r="G11" s="125">
        <v>3060</v>
      </c>
      <c r="H11" s="125">
        <v>28045</v>
      </c>
      <c r="I11" s="144"/>
      <c r="J11" s="145">
        <f>J12</f>
        <v>3416.6000000000004</v>
      </c>
      <c r="K11" s="146"/>
      <c r="L11" s="147">
        <v>0.9</v>
      </c>
      <c r="M11" s="148">
        <f>M12</f>
        <v>10903.2</v>
      </c>
      <c r="N11" s="148"/>
      <c r="O11" s="148"/>
      <c r="P11" s="147">
        <v>0.06</v>
      </c>
      <c r="Q11" s="148"/>
      <c r="R11" s="158"/>
      <c r="S11" s="148"/>
      <c r="T11" s="148"/>
      <c r="U11" s="147">
        <v>0.02</v>
      </c>
      <c r="V11" s="148"/>
      <c r="W11" s="148"/>
      <c r="X11" s="148"/>
      <c r="Y11" s="148"/>
      <c r="Z11" s="147">
        <v>0.02</v>
      </c>
      <c r="AA11" s="148"/>
      <c r="AB11" s="148"/>
      <c r="AC11" s="148"/>
      <c r="AD11" s="148">
        <v>1</v>
      </c>
      <c r="AE11" s="124">
        <f>H11-J11</f>
        <v>24628.4</v>
      </c>
    </row>
    <row r="12" spans="1:31" s="98" customFormat="1" ht="12" customHeight="1">
      <c r="A12" s="121" t="s">
        <v>27</v>
      </c>
      <c r="B12" s="126">
        <f>SUM(B13:B105)</f>
        <v>5153</v>
      </c>
      <c r="C12" s="126">
        <f>SUM(C13:C105)</f>
        <v>4813</v>
      </c>
      <c r="D12" s="126">
        <f>SUM(D13:D105)</f>
        <v>340</v>
      </c>
      <c r="E12" s="126">
        <f>ROUND(SUM(E13:E105),2)</f>
        <v>22892</v>
      </c>
      <c r="F12" s="127">
        <f aca="true" t="shared" si="0" ref="F12:R12">SUM(F13:F105)</f>
        <v>19832</v>
      </c>
      <c r="G12" s="127">
        <f t="shared" si="0"/>
        <v>3060</v>
      </c>
      <c r="H12" s="127">
        <f t="shared" si="0"/>
        <v>28045</v>
      </c>
      <c r="I12" s="149">
        <f t="shared" si="0"/>
        <v>17083</v>
      </c>
      <c r="J12" s="150">
        <f t="shared" si="0"/>
        <v>3416.6000000000004</v>
      </c>
      <c r="K12" s="127">
        <f t="shared" si="0"/>
        <v>363274</v>
      </c>
      <c r="L12" s="150">
        <f t="shared" si="0"/>
        <v>0.9000000000000002</v>
      </c>
      <c r="M12" s="150">
        <f t="shared" si="0"/>
        <v>10903.2</v>
      </c>
      <c r="N12" s="151">
        <f t="shared" si="0"/>
        <v>2.47950989745238</v>
      </c>
      <c r="O12" s="151">
        <f t="shared" si="0"/>
        <v>1.0000000000000002</v>
      </c>
      <c r="P12" s="150">
        <f t="shared" si="0"/>
        <v>0.059999999999999984</v>
      </c>
      <c r="Q12" s="127">
        <f t="shared" si="0"/>
        <v>380357</v>
      </c>
      <c r="R12" s="159">
        <f t="shared" si="0"/>
        <v>349977</v>
      </c>
      <c r="S12" s="153">
        <f aca="true" t="shared" si="1" ref="S12:S75">R12/Q12</f>
        <v>0.920127669531519</v>
      </c>
      <c r="T12" s="151">
        <f>SUM(T13:T105)</f>
        <v>93.07914162472933</v>
      </c>
      <c r="U12" s="150">
        <f>SUM(U13:U105)</f>
        <v>0.019999999999999993</v>
      </c>
      <c r="V12" s="149">
        <v>187</v>
      </c>
      <c r="W12" s="149">
        <f>SUM(W13:W105)</f>
        <v>101</v>
      </c>
      <c r="X12" s="153">
        <f aca="true" t="shared" si="2" ref="X12:X75">W12/V12</f>
        <v>0.5401069518716578</v>
      </c>
      <c r="Y12" s="150">
        <f aca="true" t="shared" si="3" ref="Y12:AE12">SUM(Y13:Y105)</f>
        <v>115.02722772277237</v>
      </c>
      <c r="Z12" s="150">
        <f t="shared" si="3"/>
        <v>0.019999999999999976</v>
      </c>
      <c r="AA12" s="162">
        <v>173463</v>
      </c>
      <c r="AB12" s="150">
        <f t="shared" si="3"/>
        <v>138.03427494387128</v>
      </c>
      <c r="AC12" s="150">
        <f t="shared" si="3"/>
        <v>112.66131237305932</v>
      </c>
      <c r="AD12" s="150">
        <f t="shared" si="3"/>
        <v>1.1721596006055008</v>
      </c>
      <c r="AE12" s="150">
        <f t="shared" si="3"/>
        <v>24628.400000000005</v>
      </c>
    </row>
    <row r="13" spans="1:32" ht="11.25" customHeight="1">
      <c r="A13" s="128" t="s">
        <v>38</v>
      </c>
      <c r="B13" s="126">
        <f>H13-E13</f>
        <v>430</v>
      </c>
      <c r="C13" s="126">
        <v>90</v>
      </c>
      <c r="D13" s="126">
        <v>340</v>
      </c>
      <c r="E13" s="126">
        <f aca="true" t="shared" si="4" ref="E13:E76">F13+G13</f>
        <v>1731</v>
      </c>
      <c r="F13" s="129">
        <v>1505</v>
      </c>
      <c r="G13" s="129">
        <v>226</v>
      </c>
      <c r="H13" s="130">
        <f>ROUND(J13+AE13,0)-1</f>
        <v>2161</v>
      </c>
      <c r="I13" s="149">
        <v>2491</v>
      </c>
      <c r="J13" s="150">
        <f aca="true" t="shared" si="5" ref="J13:J76">I13*0.2</f>
        <v>498.20000000000005</v>
      </c>
      <c r="K13" s="127">
        <v>44456</v>
      </c>
      <c r="L13" s="152">
        <f aca="true" t="shared" si="6" ref="L13:L76">K13/K$12*L$11</f>
        <v>0.11013835286863359</v>
      </c>
      <c r="M13" s="144">
        <v>1955.4</v>
      </c>
      <c r="N13" s="153">
        <f aca="true" t="shared" si="7" ref="N13:N76">M13/K13</f>
        <v>0.043985063883390324</v>
      </c>
      <c r="O13" s="153">
        <f aca="true" t="shared" si="8" ref="O13:O76">N13/N$12</f>
        <v>0.017739418555490993</v>
      </c>
      <c r="P13" s="152">
        <f aca="true" t="shared" si="9" ref="P13:P76">O13/O$12*P$11</f>
        <v>0.0010643651133294594</v>
      </c>
      <c r="Q13" s="149">
        <f aca="true" t="shared" si="10" ref="Q13:Q76">I13+K13</f>
        <v>46947</v>
      </c>
      <c r="R13" s="160">
        <v>45935</v>
      </c>
      <c r="S13" s="153">
        <f t="shared" si="1"/>
        <v>0.9784437770251561</v>
      </c>
      <c r="T13" s="153">
        <f aca="true" t="shared" si="11" ref="T13:T76">S13/S$12</f>
        <v>1.0633782782810222</v>
      </c>
      <c r="U13" s="152">
        <f aca="true" t="shared" si="12" ref="U13:U76">T13/T$12*U$11</f>
        <v>0.00022848905989448942</v>
      </c>
      <c r="V13" s="144">
        <v>22</v>
      </c>
      <c r="W13" s="144">
        <v>18</v>
      </c>
      <c r="X13" s="153">
        <f t="shared" si="2"/>
        <v>0.8181818181818182</v>
      </c>
      <c r="Y13" s="150">
        <f aca="true" t="shared" si="13" ref="Y13:Y76">X13/X$12</f>
        <v>1.5148514851485149</v>
      </c>
      <c r="Z13" s="163">
        <f aca="true" t="shared" si="14" ref="Z13:Z76">Y13/Y$12*Z$11</f>
        <v>0.0002633900712272168</v>
      </c>
      <c r="AA13" s="162">
        <v>345131</v>
      </c>
      <c r="AB13" s="150">
        <f aca="true" t="shared" si="15" ref="AB13:AB76">AA$12/AA13</f>
        <v>0.502600461853615</v>
      </c>
      <c r="AC13" s="150">
        <f aca="true" t="shared" si="16" ref="AC13:AC76">SQRT(AB13)</f>
        <v>0.708943200724582</v>
      </c>
      <c r="AD13" s="164">
        <f aca="true" t="shared" si="17" ref="AD13:AD76">(Z13+P13+U13+L13)*AC13</f>
        <v>0.07918512518099295</v>
      </c>
      <c r="AE13" s="150">
        <f aca="true" t="shared" si="18" ref="AE13:AE76">AD13/$AD$12*$AE$11</f>
        <v>1663.7691113054514</v>
      </c>
      <c r="AF13" s="110"/>
    </row>
    <row r="14" spans="1:32" ht="11.25" customHeight="1">
      <c r="A14" s="128" t="s">
        <v>39</v>
      </c>
      <c r="B14" s="126">
        <f aca="true" t="shared" si="19" ref="B14:B45">H14-E14</f>
        <v>114</v>
      </c>
      <c r="C14" s="126">
        <v>114</v>
      </c>
      <c r="D14" s="126"/>
      <c r="E14" s="126">
        <f t="shared" si="4"/>
        <v>158</v>
      </c>
      <c r="F14" s="129">
        <v>137</v>
      </c>
      <c r="G14" s="129">
        <v>21</v>
      </c>
      <c r="H14" s="130">
        <f aca="true" t="shared" si="20" ref="H14:H45">ROUND(J14+AE14,0)</f>
        <v>272</v>
      </c>
      <c r="I14" s="149">
        <v>197</v>
      </c>
      <c r="J14" s="150">
        <f t="shared" si="5"/>
        <v>39.400000000000006</v>
      </c>
      <c r="K14" s="127">
        <v>3958</v>
      </c>
      <c r="L14" s="152">
        <f t="shared" si="6"/>
        <v>0.009805821501125873</v>
      </c>
      <c r="M14" s="144">
        <v>8.56</v>
      </c>
      <c r="N14" s="153">
        <f t="shared" si="7"/>
        <v>0.002162708438605356</v>
      </c>
      <c r="O14" s="153">
        <f t="shared" si="8"/>
        <v>0.0008722322265490742</v>
      </c>
      <c r="P14" s="152">
        <f t="shared" si="9"/>
        <v>5.2333933592944436E-05</v>
      </c>
      <c r="Q14" s="149">
        <f t="shared" si="10"/>
        <v>4155</v>
      </c>
      <c r="R14" s="160">
        <v>2330</v>
      </c>
      <c r="S14" s="153">
        <f t="shared" si="1"/>
        <v>0.5607701564380265</v>
      </c>
      <c r="T14" s="153">
        <f t="shared" si="11"/>
        <v>0.6094482048600293</v>
      </c>
      <c r="U14" s="152">
        <f t="shared" si="12"/>
        <v>0.00013095269127366138</v>
      </c>
      <c r="V14" s="144">
        <v>3</v>
      </c>
      <c r="W14" s="144">
        <v>3</v>
      </c>
      <c r="X14" s="153">
        <f t="shared" si="2"/>
        <v>1</v>
      </c>
      <c r="Y14" s="150">
        <f t="shared" si="13"/>
        <v>1.8514851485148514</v>
      </c>
      <c r="Z14" s="163">
        <f t="shared" si="14"/>
        <v>0.0003219211981665983</v>
      </c>
      <c r="AA14" s="162">
        <v>151019</v>
      </c>
      <c r="AB14" s="150">
        <f t="shared" si="15"/>
        <v>1.1486170614293565</v>
      </c>
      <c r="AC14" s="150">
        <f t="shared" si="16"/>
        <v>1.0717355370749617</v>
      </c>
      <c r="AD14" s="164">
        <f t="shared" si="17"/>
        <v>0.011050696550523308</v>
      </c>
      <c r="AE14" s="150">
        <f t="shared" si="18"/>
        <v>232.1876430345479</v>
      </c>
      <c r="AF14" s="110"/>
    </row>
    <row r="15" spans="1:32" ht="11.25" customHeight="1">
      <c r="A15" s="122" t="s">
        <v>40</v>
      </c>
      <c r="B15" s="126">
        <f t="shared" si="19"/>
        <v>45</v>
      </c>
      <c r="C15" s="126">
        <v>45</v>
      </c>
      <c r="D15" s="126"/>
      <c r="E15" s="126">
        <f t="shared" si="4"/>
        <v>81</v>
      </c>
      <c r="F15" s="129">
        <v>70</v>
      </c>
      <c r="G15" s="129">
        <v>11</v>
      </c>
      <c r="H15" s="130">
        <f t="shared" si="20"/>
        <v>126</v>
      </c>
      <c r="I15" s="149">
        <v>70</v>
      </c>
      <c r="J15" s="150">
        <f t="shared" si="5"/>
        <v>14</v>
      </c>
      <c r="K15" s="127">
        <v>1306</v>
      </c>
      <c r="L15" s="152">
        <f t="shared" si="6"/>
        <v>0.003235574249739866</v>
      </c>
      <c r="M15" s="144">
        <v>48</v>
      </c>
      <c r="N15" s="153">
        <f t="shared" si="7"/>
        <v>0.036753445635528334</v>
      </c>
      <c r="O15" s="153">
        <f t="shared" si="8"/>
        <v>0.014822867080825676</v>
      </c>
      <c r="P15" s="152">
        <f t="shared" si="9"/>
        <v>0.0008893720248495403</v>
      </c>
      <c r="Q15" s="149">
        <f t="shared" si="10"/>
        <v>1376</v>
      </c>
      <c r="R15" s="160">
        <v>1308</v>
      </c>
      <c r="S15" s="153">
        <f t="shared" si="1"/>
        <v>0.9505813953488372</v>
      </c>
      <c r="T15" s="153">
        <f t="shared" si="11"/>
        <v>1.0330972829377294</v>
      </c>
      <c r="U15" s="152">
        <f t="shared" si="12"/>
        <v>0.0002219825548247762</v>
      </c>
      <c r="V15" s="144">
        <v>1</v>
      </c>
      <c r="W15" s="144">
        <v>1</v>
      </c>
      <c r="X15" s="153">
        <f t="shared" si="2"/>
        <v>1</v>
      </c>
      <c r="Y15" s="150">
        <f t="shared" si="13"/>
        <v>1.8514851485148514</v>
      </c>
      <c r="Z15" s="163">
        <f t="shared" si="14"/>
        <v>0.0003219211981665983</v>
      </c>
      <c r="AA15" s="162">
        <v>133549</v>
      </c>
      <c r="AB15" s="150">
        <f t="shared" si="15"/>
        <v>1.2988715752270703</v>
      </c>
      <c r="AC15" s="150">
        <f t="shared" si="16"/>
        <v>1.1396804706702095</v>
      </c>
      <c r="AD15" s="164">
        <f t="shared" si="17"/>
        <v>0.005320997196921885</v>
      </c>
      <c r="AE15" s="150">
        <f t="shared" si="18"/>
        <v>111.80017405221598</v>
      </c>
      <c r="AF15" s="110"/>
    </row>
    <row r="16" spans="1:32" ht="11.25" customHeight="1">
      <c r="A16" s="122" t="s">
        <v>41</v>
      </c>
      <c r="B16" s="126">
        <f t="shared" si="19"/>
        <v>9</v>
      </c>
      <c r="C16" s="126">
        <v>9</v>
      </c>
      <c r="D16" s="126"/>
      <c r="E16" s="126">
        <f t="shared" si="4"/>
        <v>85</v>
      </c>
      <c r="F16" s="129">
        <v>74</v>
      </c>
      <c r="G16" s="129">
        <v>11</v>
      </c>
      <c r="H16" s="130">
        <f t="shared" si="20"/>
        <v>94</v>
      </c>
      <c r="I16" s="149">
        <v>75</v>
      </c>
      <c r="J16" s="150">
        <f t="shared" si="5"/>
        <v>15</v>
      </c>
      <c r="K16" s="127">
        <v>1288</v>
      </c>
      <c r="L16" s="152">
        <f t="shared" si="6"/>
        <v>0.0031909798113820423</v>
      </c>
      <c r="M16" s="144">
        <v>0</v>
      </c>
      <c r="N16" s="153">
        <f t="shared" si="7"/>
        <v>0</v>
      </c>
      <c r="O16" s="153">
        <f t="shared" si="8"/>
        <v>0</v>
      </c>
      <c r="P16" s="152">
        <f t="shared" si="9"/>
        <v>0</v>
      </c>
      <c r="Q16" s="149">
        <f t="shared" si="10"/>
        <v>1363</v>
      </c>
      <c r="R16" s="160">
        <v>1320</v>
      </c>
      <c r="S16" s="153">
        <f t="shared" si="1"/>
        <v>0.9684519442406456</v>
      </c>
      <c r="T16" s="153">
        <f t="shared" si="11"/>
        <v>1.0525190974136565</v>
      </c>
      <c r="U16" s="152">
        <f t="shared" si="12"/>
        <v>0.00022615573780367188</v>
      </c>
      <c r="V16" s="144">
        <v>1</v>
      </c>
      <c r="W16" s="144">
        <v>1</v>
      </c>
      <c r="X16" s="153">
        <f t="shared" si="2"/>
        <v>1</v>
      </c>
      <c r="Y16" s="150">
        <f t="shared" si="13"/>
        <v>1.8514851485148514</v>
      </c>
      <c r="Z16" s="163">
        <f t="shared" si="14"/>
        <v>0.0003219211981665983</v>
      </c>
      <c r="AA16" s="162">
        <v>172207</v>
      </c>
      <c r="AB16" s="150">
        <f t="shared" si="15"/>
        <v>1.007293547881329</v>
      </c>
      <c r="AC16" s="150">
        <f t="shared" si="16"/>
        <v>1.0036401485997504</v>
      </c>
      <c r="AD16" s="164">
        <f t="shared" si="17"/>
        <v>0.0037526674695355744</v>
      </c>
      <c r="AE16" s="150">
        <f t="shared" si="18"/>
        <v>78.8477912555317</v>
      </c>
      <c r="AF16" s="110"/>
    </row>
    <row r="17" spans="1:32" ht="11.25" customHeight="1">
      <c r="A17" s="122" t="s">
        <v>42</v>
      </c>
      <c r="B17" s="126">
        <f t="shared" si="19"/>
        <v>66</v>
      </c>
      <c r="C17" s="126">
        <v>66</v>
      </c>
      <c r="D17" s="126"/>
      <c r="E17" s="126">
        <f t="shared" si="4"/>
        <v>166</v>
      </c>
      <c r="F17" s="129">
        <v>144</v>
      </c>
      <c r="G17" s="129">
        <v>22</v>
      </c>
      <c r="H17" s="130">
        <f t="shared" si="20"/>
        <v>232</v>
      </c>
      <c r="I17" s="149">
        <v>94</v>
      </c>
      <c r="J17" s="150">
        <f t="shared" si="5"/>
        <v>18.8</v>
      </c>
      <c r="K17" s="127">
        <v>3034</v>
      </c>
      <c r="L17" s="152">
        <f t="shared" si="6"/>
        <v>0.007516640332090929</v>
      </c>
      <c r="M17" s="144">
        <v>150</v>
      </c>
      <c r="N17" s="153">
        <f t="shared" si="7"/>
        <v>0.049439683586025046</v>
      </c>
      <c r="O17" s="153">
        <f t="shared" si="8"/>
        <v>0.01993929672828602</v>
      </c>
      <c r="P17" s="152">
        <f t="shared" si="9"/>
        <v>0.001196357803697161</v>
      </c>
      <c r="Q17" s="149">
        <f t="shared" si="10"/>
        <v>3128</v>
      </c>
      <c r="R17" s="160">
        <v>1971</v>
      </c>
      <c r="S17" s="153">
        <f t="shared" si="1"/>
        <v>0.6301150895140665</v>
      </c>
      <c r="T17" s="153">
        <f t="shared" si="11"/>
        <v>0.6848126736965623</v>
      </c>
      <c r="U17" s="152">
        <f t="shared" si="12"/>
        <v>0.00014714632338522142</v>
      </c>
      <c r="V17" s="144">
        <v>1</v>
      </c>
      <c r="W17" s="144">
        <v>1</v>
      </c>
      <c r="X17" s="153">
        <f t="shared" si="2"/>
        <v>1</v>
      </c>
      <c r="Y17" s="150">
        <f t="shared" si="13"/>
        <v>1.8514851485148514</v>
      </c>
      <c r="Z17" s="163">
        <f t="shared" si="14"/>
        <v>0.0003219211981665983</v>
      </c>
      <c r="AA17" s="162">
        <v>142351</v>
      </c>
      <c r="AB17" s="150">
        <f t="shared" si="15"/>
        <v>1.2185583522419934</v>
      </c>
      <c r="AC17" s="150">
        <f t="shared" si="16"/>
        <v>1.103883305536411</v>
      </c>
      <c r="AD17" s="164">
        <f t="shared" si="17"/>
        <v>0.010135928989476737</v>
      </c>
      <c r="AE17" s="150">
        <f t="shared" si="18"/>
        <v>212.9673411329626</v>
      </c>
      <c r="AF17" s="110"/>
    </row>
    <row r="18" spans="1:32" ht="11.25" customHeight="1">
      <c r="A18" s="122" t="s">
        <v>43</v>
      </c>
      <c r="B18" s="126">
        <f t="shared" si="19"/>
        <v>104</v>
      </c>
      <c r="C18" s="126">
        <v>104</v>
      </c>
      <c r="D18" s="126"/>
      <c r="E18" s="126">
        <f t="shared" si="4"/>
        <v>254</v>
      </c>
      <c r="F18" s="129">
        <v>220</v>
      </c>
      <c r="G18" s="129">
        <v>34</v>
      </c>
      <c r="H18" s="130">
        <f t="shared" si="20"/>
        <v>358</v>
      </c>
      <c r="I18" s="149">
        <v>241</v>
      </c>
      <c r="J18" s="150">
        <f t="shared" si="5"/>
        <v>48.2</v>
      </c>
      <c r="K18" s="127">
        <v>4289</v>
      </c>
      <c r="L18" s="152">
        <f t="shared" si="6"/>
        <v>0.010625863673150295</v>
      </c>
      <c r="M18" s="144">
        <v>140.12</v>
      </c>
      <c r="N18" s="153">
        <f t="shared" si="7"/>
        <v>0.03266961995803218</v>
      </c>
      <c r="O18" s="153">
        <f t="shared" si="8"/>
        <v>0.01317583768937531</v>
      </c>
      <c r="P18" s="152">
        <f t="shared" si="9"/>
        <v>0.0007905502613625183</v>
      </c>
      <c r="Q18" s="149">
        <f t="shared" si="10"/>
        <v>4530</v>
      </c>
      <c r="R18" s="160">
        <v>3986</v>
      </c>
      <c r="S18" s="153">
        <f t="shared" si="1"/>
        <v>0.8799116997792494</v>
      </c>
      <c r="T18" s="153">
        <f t="shared" si="11"/>
        <v>0.9562930546662666</v>
      </c>
      <c r="U18" s="152">
        <f t="shared" si="12"/>
        <v>0.00020547956029113142</v>
      </c>
      <c r="V18" s="144">
        <v>1</v>
      </c>
      <c r="W18" s="144">
        <v>1</v>
      </c>
      <c r="X18" s="153">
        <f t="shared" si="2"/>
        <v>1</v>
      </c>
      <c r="Y18" s="150">
        <f t="shared" si="13"/>
        <v>1.8514851485148514</v>
      </c>
      <c r="Z18" s="163">
        <f t="shared" si="14"/>
        <v>0.0003219211981665983</v>
      </c>
      <c r="AA18" s="162">
        <v>113753</v>
      </c>
      <c r="AB18" s="150">
        <f t="shared" si="15"/>
        <v>1.5249092331630814</v>
      </c>
      <c r="AC18" s="150">
        <f t="shared" si="16"/>
        <v>1.2348721525579405</v>
      </c>
      <c r="AD18" s="164">
        <f t="shared" si="17"/>
        <v>0.014749084159661691</v>
      </c>
      <c r="AE18" s="150">
        <f t="shared" si="18"/>
        <v>309.89495298265723</v>
      </c>
      <c r="AF18" s="110"/>
    </row>
    <row r="19" spans="1:32" ht="11.25" customHeight="1">
      <c r="A19" s="128" t="s">
        <v>44</v>
      </c>
      <c r="B19" s="126">
        <f t="shared" si="19"/>
        <v>190</v>
      </c>
      <c r="C19" s="126">
        <v>190</v>
      </c>
      <c r="D19" s="126"/>
      <c r="E19" s="126">
        <f t="shared" si="4"/>
        <v>367</v>
      </c>
      <c r="F19" s="129">
        <v>318</v>
      </c>
      <c r="G19" s="129">
        <v>49</v>
      </c>
      <c r="H19" s="130">
        <f t="shared" si="20"/>
        <v>557</v>
      </c>
      <c r="I19" s="149">
        <v>415</v>
      </c>
      <c r="J19" s="150">
        <f t="shared" si="5"/>
        <v>83</v>
      </c>
      <c r="K19" s="127">
        <v>7897</v>
      </c>
      <c r="L19" s="152">
        <f t="shared" si="6"/>
        <v>0.019564571095096267</v>
      </c>
      <c r="M19" s="144">
        <v>98.1</v>
      </c>
      <c r="N19" s="153">
        <f t="shared" si="7"/>
        <v>0.012422438900848423</v>
      </c>
      <c r="O19" s="153">
        <f t="shared" si="8"/>
        <v>0.00501003803760255</v>
      </c>
      <c r="P19" s="152">
        <f t="shared" si="9"/>
        <v>0.00030060228225615293</v>
      </c>
      <c r="Q19" s="149">
        <f t="shared" si="10"/>
        <v>8312</v>
      </c>
      <c r="R19" s="160">
        <v>8215</v>
      </c>
      <c r="S19" s="153">
        <f t="shared" si="1"/>
        <v>0.9883301251203079</v>
      </c>
      <c r="T19" s="153">
        <f t="shared" si="11"/>
        <v>1.0741228177862687</v>
      </c>
      <c r="U19" s="152">
        <f t="shared" si="12"/>
        <v>0.00023079774889133594</v>
      </c>
      <c r="V19" s="144">
        <v>3</v>
      </c>
      <c r="W19" s="144">
        <v>3</v>
      </c>
      <c r="X19" s="153">
        <f t="shared" si="2"/>
        <v>1</v>
      </c>
      <c r="Y19" s="150">
        <f t="shared" si="13"/>
        <v>1.8514851485148514</v>
      </c>
      <c r="Z19" s="163">
        <f t="shared" si="14"/>
        <v>0.0003219211981665983</v>
      </c>
      <c r="AA19" s="162">
        <v>141988</v>
      </c>
      <c r="AB19" s="150">
        <f t="shared" si="15"/>
        <v>1.2216736625630336</v>
      </c>
      <c r="AC19" s="150">
        <f t="shared" si="16"/>
        <v>1.1052934735006055</v>
      </c>
      <c r="AD19" s="164">
        <f t="shared" si="17"/>
        <v>0.02256776312880887</v>
      </c>
      <c r="AE19" s="150">
        <f t="shared" si="18"/>
        <v>474.17424824609515</v>
      </c>
      <c r="AF19" s="110"/>
    </row>
    <row r="20" spans="1:32" ht="11.25" customHeight="1">
      <c r="A20" s="122" t="s">
        <v>45</v>
      </c>
      <c r="B20" s="126">
        <f t="shared" si="19"/>
        <v>90</v>
      </c>
      <c r="C20" s="126">
        <v>90</v>
      </c>
      <c r="D20" s="126"/>
      <c r="E20" s="126">
        <f t="shared" si="4"/>
        <v>123</v>
      </c>
      <c r="F20" s="129">
        <v>107</v>
      </c>
      <c r="G20" s="129">
        <v>16</v>
      </c>
      <c r="H20" s="130">
        <f t="shared" si="20"/>
        <v>213</v>
      </c>
      <c r="I20" s="149">
        <v>132</v>
      </c>
      <c r="J20" s="150">
        <f t="shared" si="5"/>
        <v>26.400000000000002</v>
      </c>
      <c r="K20" s="127">
        <v>1851</v>
      </c>
      <c r="L20" s="152">
        <f t="shared" si="6"/>
        <v>0.0045857947444628575</v>
      </c>
      <c r="M20" s="144">
        <v>200</v>
      </c>
      <c r="N20" s="153">
        <f t="shared" si="7"/>
        <v>0.10804970286331712</v>
      </c>
      <c r="O20" s="153">
        <f t="shared" si="8"/>
        <v>0.04357704035556981</v>
      </c>
      <c r="P20" s="152">
        <f t="shared" si="9"/>
        <v>0.002614622421334188</v>
      </c>
      <c r="Q20" s="149">
        <f t="shared" si="10"/>
        <v>1983</v>
      </c>
      <c r="R20" s="160">
        <v>1800</v>
      </c>
      <c r="S20" s="153">
        <f t="shared" si="1"/>
        <v>0.9077155824508321</v>
      </c>
      <c r="T20" s="153">
        <f t="shared" si="11"/>
        <v>0.9865104729575119</v>
      </c>
      <c r="U20" s="152">
        <f t="shared" si="12"/>
        <v>0.00021197240450172245</v>
      </c>
      <c r="V20" s="144">
        <v>1</v>
      </c>
      <c r="W20" s="144">
        <v>1</v>
      </c>
      <c r="X20" s="153">
        <f t="shared" si="2"/>
        <v>1</v>
      </c>
      <c r="Y20" s="150">
        <f t="shared" si="13"/>
        <v>1.8514851485148514</v>
      </c>
      <c r="Z20" s="163">
        <f t="shared" si="14"/>
        <v>0.0003219211981665983</v>
      </c>
      <c r="AA20" s="162">
        <v>131812</v>
      </c>
      <c r="AB20" s="150">
        <f t="shared" si="15"/>
        <v>1.315987922192213</v>
      </c>
      <c r="AC20" s="150">
        <f t="shared" si="16"/>
        <v>1.1471651677906773</v>
      </c>
      <c r="AD20" s="164">
        <f t="shared" si="17"/>
        <v>0.008872531910451814</v>
      </c>
      <c r="AE20" s="150">
        <f t="shared" si="18"/>
        <v>186.42193843781413</v>
      </c>
      <c r="AF20" s="110"/>
    </row>
    <row r="21" spans="1:32" ht="11.25" customHeight="1">
      <c r="A21" s="122" t="s">
        <v>46</v>
      </c>
      <c r="B21" s="126">
        <f t="shared" si="19"/>
        <v>48</v>
      </c>
      <c r="C21" s="126">
        <v>48</v>
      </c>
      <c r="D21" s="126"/>
      <c r="E21" s="126">
        <f t="shared" si="4"/>
        <v>359</v>
      </c>
      <c r="F21" s="129">
        <v>311</v>
      </c>
      <c r="G21" s="129">
        <v>48</v>
      </c>
      <c r="H21" s="130">
        <f t="shared" si="20"/>
        <v>407</v>
      </c>
      <c r="I21" s="149">
        <v>289</v>
      </c>
      <c r="J21" s="150">
        <f t="shared" si="5"/>
        <v>57.800000000000004</v>
      </c>
      <c r="K21" s="127">
        <v>4936</v>
      </c>
      <c r="L21" s="152">
        <f t="shared" si="6"/>
        <v>0.012228785985234287</v>
      </c>
      <c r="M21" s="144">
        <v>20</v>
      </c>
      <c r="N21" s="153">
        <f t="shared" si="7"/>
        <v>0.004051863857374392</v>
      </c>
      <c r="O21" s="153">
        <f t="shared" si="8"/>
        <v>0.0016341390133338678</v>
      </c>
      <c r="P21" s="152">
        <f t="shared" si="9"/>
        <v>9.804834080003204E-05</v>
      </c>
      <c r="Q21" s="149">
        <f t="shared" si="10"/>
        <v>5225</v>
      </c>
      <c r="R21" s="160">
        <v>5125</v>
      </c>
      <c r="S21" s="153">
        <f t="shared" si="1"/>
        <v>0.9808612440191388</v>
      </c>
      <c r="T21" s="153">
        <f t="shared" si="11"/>
        <v>1.0660055952002205</v>
      </c>
      <c r="U21" s="152">
        <f t="shared" si="12"/>
        <v>0.00022905359387564517</v>
      </c>
      <c r="V21" s="144">
        <v>1</v>
      </c>
      <c r="W21" s="144">
        <v>0</v>
      </c>
      <c r="X21" s="153">
        <f t="shared" si="2"/>
        <v>0</v>
      </c>
      <c r="Y21" s="150">
        <f t="shared" si="13"/>
        <v>0</v>
      </c>
      <c r="Z21" s="163">
        <f t="shared" si="14"/>
        <v>0</v>
      </c>
      <c r="AA21" s="162">
        <v>98880</v>
      </c>
      <c r="AB21" s="150">
        <f t="shared" si="15"/>
        <v>1.7542779126213592</v>
      </c>
      <c r="AC21" s="150">
        <f t="shared" si="16"/>
        <v>1.3244915675916398</v>
      </c>
      <c r="AD21" s="164">
        <f t="shared" si="17"/>
        <v>0.01663016767354648</v>
      </c>
      <c r="AE21" s="150">
        <f t="shared" si="18"/>
        <v>349.41864684604286</v>
      </c>
      <c r="AF21" s="110"/>
    </row>
    <row r="22" spans="1:32" ht="11.25" customHeight="1">
      <c r="A22" s="122" t="s">
        <v>47</v>
      </c>
      <c r="B22" s="126">
        <f t="shared" si="19"/>
        <v>-138</v>
      </c>
      <c r="C22" s="126">
        <v>-138</v>
      </c>
      <c r="D22" s="126"/>
      <c r="E22" s="126">
        <f t="shared" si="4"/>
        <v>378</v>
      </c>
      <c r="F22" s="129">
        <v>328</v>
      </c>
      <c r="G22" s="129">
        <v>50</v>
      </c>
      <c r="H22" s="130">
        <f t="shared" si="20"/>
        <v>240</v>
      </c>
      <c r="I22" s="149">
        <v>143</v>
      </c>
      <c r="J22" s="150">
        <f t="shared" si="5"/>
        <v>28.6</v>
      </c>
      <c r="K22" s="127">
        <v>2740</v>
      </c>
      <c r="L22" s="152">
        <f t="shared" si="6"/>
        <v>0.00678826450557981</v>
      </c>
      <c r="M22" s="144">
        <v>0</v>
      </c>
      <c r="N22" s="153">
        <f t="shared" si="7"/>
        <v>0</v>
      </c>
      <c r="O22" s="153">
        <f t="shared" si="8"/>
        <v>0</v>
      </c>
      <c r="P22" s="152">
        <f t="shared" si="9"/>
        <v>0</v>
      </c>
      <c r="Q22" s="149">
        <f t="shared" si="10"/>
        <v>2883</v>
      </c>
      <c r="R22" s="160">
        <v>2579</v>
      </c>
      <c r="S22" s="153">
        <f t="shared" si="1"/>
        <v>0.8945542837322233</v>
      </c>
      <c r="T22" s="153">
        <f t="shared" si="11"/>
        <v>0.9722066984331464</v>
      </c>
      <c r="U22" s="152">
        <f t="shared" si="12"/>
        <v>0.0002088989394321724</v>
      </c>
      <c r="V22" s="144">
        <v>1</v>
      </c>
      <c r="W22" s="144">
        <v>1</v>
      </c>
      <c r="X22" s="153">
        <f t="shared" si="2"/>
        <v>1</v>
      </c>
      <c r="Y22" s="150">
        <f t="shared" si="13"/>
        <v>1.8514851485148514</v>
      </c>
      <c r="Z22" s="163">
        <f t="shared" si="14"/>
        <v>0.0003219211981665983</v>
      </c>
      <c r="AA22" s="162">
        <v>91978</v>
      </c>
      <c r="AB22" s="150">
        <f t="shared" si="15"/>
        <v>1.8859183717845571</v>
      </c>
      <c r="AC22" s="150">
        <f t="shared" si="16"/>
        <v>1.373287432326007</v>
      </c>
      <c r="AD22" s="164">
        <f t="shared" si="17"/>
        <v>0.010051206956607422</v>
      </c>
      <c r="AE22" s="150">
        <f t="shared" si="18"/>
        <v>211.18723532378712</v>
      </c>
      <c r="AF22" s="110"/>
    </row>
    <row r="23" spans="1:32" ht="11.25" customHeight="1">
      <c r="A23" s="122" t="s">
        <v>48</v>
      </c>
      <c r="B23" s="126">
        <f t="shared" si="19"/>
        <v>-24</v>
      </c>
      <c r="C23" s="126">
        <v>-24</v>
      </c>
      <c r="D23" s="126"/>
      <c r="E23" s="126">
        <f t="shared" si="4"/>
        <v>132</v>
      </c>
      <c r="F23" s="129">
        <v>115</v>
      </c>
      <c r="G23" s="129">
        <v>17</v>
      </c>
      <c r="H23" s="130">
        <f t="shared" si="20"/>
        <v>108</v>
      </c>
      <c r="I23" s="149">
        <v>64</v>
      </c>
      <c r="J23" s="150">
        <f t="shared" si="5"/>
        <v>12.8</v>
      </c>
      <c r="K23" s="127">
        <v>1132</v>
      </c>
      <c r="L23" s="152">
        <f t="shared" si="6"/>
        <v>0.002804494678947571</v>
      </c>
      <c r="M23" s="144">
        <v>20</v>
      </c>
      <c r="N23" s="153">
        <f t="shared" si="7"/>
        <v>0.0176678445229682</v>
      </c>
      <c r="O23" s="153">
        <f t="shared" si="8"/>
        <v>0.00712553901927206</v>
      </c>
      <c r="P23" s="152">
        <f t="shared" si="9"/>
        <v>0.00042753234115632346</v>
      </c>
      <c r="Q23" s="149">
        <f t="shared" si="10"/>
        <v>1196</v>
      </c>
      <c r="R23" s="160">
        <v>1144</v>
      </c>
      <c r="S23" s="153">
        <f t="shared" si="1"/>
        <v>0.9565217391304348</v>
      </c>
      <c r="T23" s="153">
        <f t="shared" si="11"/>
        <v>1.0395532824455174</v>
      </c>
      <c r="U23" s="152">
        <f t="shared" si="12"/>
        <v>0.00022336976132348175</v>
      </c>
      <c r="V23" s="144">
        <v>1</v>
      </c>
      <c r="W23" s="144">
        <v>0</v>
      </c>
      <c r="X23" s="153">
        <f t="shared" si="2"/>
        <v>0</v>
      </c>
      <c r="Y23" s="150">
        <f t="shared" si="13"/>
        <v>0</v>
      </c>
      <c r="Z23" s="163">
        <f t="shared" si="14"/>
        <v>0</v>
      </c>
      <c r="AA23" s="162">
        <v>100302</v>
      </c>
      <c r="AB23" s="150">
        <f t="shared" si="15"/>
        <v>1.7294071902853383</v>
      </c>
      <c r="AC23" s="150">
        <f t="shared" si="16"/>
        <v>1.3150692720481831</v>
      </c>
      <c r="AD23" s="164">
        <f t="shared" si="17"/>
        <v>0.0045440861299893345</v>
      </c>
      <c r="AE23" s="150">
        <f t="shared" si="18"/>
        <v>95.47639313453415</v>
      </c>
      <c r="AF23" s="110"/>
    </row>
    <row r="24" spans="1:32" ht="11.25" customHeight="1">
      <c r="A24" s="122" t="s">
        <v>49</v>
      </c>
      <c r="B24" s="126">
        <f t="shared" si="19"/>
        <v>-126</v>
      </c>
      <c r="C24" s="126">
        <v>-126</v>
      </c>
      <c r="D24" s="126"/>
      <c r="E24" s="126">
        <f t="shared" si="4"/>
        <v>183</v>
      </c>
      <c r="F24" s="129">
        <v>159</v>
      </c>
      <c r="G24" s="129">
        <v>24</v>
      </c>
      <c r="H24" s="130">
        <f t="shared" si="20"/>
        <v>57</v>
      </c>
      <c r="I24" s="149">
        <v>19</v>
      </c>
      <c r="J24" s="150">
        <f t="shared" si="5"/>
        <v>3.8000000000000003</v>
      </c>
      <c r="K24" s="127">
        <v>260</v>
      </c>
      <c r="L24" s="152">
        <f t="shared" si="6"/>
        <v>0.000644141887390785</v>
      </c>
      <c r="M24" s="144">
        <v>10</v>
      </c>
      <c r="N24" s="153">
        <f t="shared" si="7"/>
        <v>0.038461538461538464</v>
      </c>
      <c r="O24" s="153">
        <f t="shared" si="8"/>
        <v>0.015511750326569177</v>
      </c>
      <c r="P24" s="152">
        <f t="shared" si="9"/>
        <v>0.0009307050195941504</v>
      </c>
      <c r="Q24" s="149">
        <f t="shared" si="10"/>
        <v>279</v>
      </c>
      <c r="R24" s="160">
        <v>260</v>
      </c>
      <c r="S24" s="153">
        <f t="shared" si="1"/>
        <v>0.931899641577061</v>
      </c>
      <c r="T24" s="153">
        <f t="shared" si="11"/>
        <v>1.0127938463708364</v>
      </c>
      <c r="U24" s="152">
        <f t="shared" si="12"/>
        <v>0.00021761993690362023</v>
      </c>
      <c r="V24" s="144">
        <v>1</v>
      </c>
      <c r="W24" s="144">
        <v>1</v>
      </c>
      <c r="X24" s="153">
        <f t="shared" si="2"/>
        <v>1</v>
      </c>
      <c r="Y24" s="150">
        <f t="shared" si="13"/>
        <v>1.8514851485148514</v>
      </c>
      <c r="Z24" s="163">
        <f t="shared" si="14"/>
        <v>0.0003219211981665983</v>
      </c>
      <c r="AA24" s="162">
        <v>123134</v>
      </c>
      <c r="AB24" s="150">
        <f t="shared" si="15"/>
        <v>1.4087335748046843</v>
      </c>
      <c r="AC24" s="150">
        <f t="shared" si="16"/>
        <v>1.1869008277041029</v>
      </c>
      <c r="AD24" s="164">
        <f t="shared" si="17"/>
        <v>0.0025095689172029193</v>
      </c>
      <c r="AE24" s="150">
        <f t="shared" si="18"/>
        <v>52.72888358250276</v>
      </c>
      <c r="AF24" s="110"/>
    </row>
    <row r="25" spans="1:32" ht="11.25" customHeight="1">
      <c r="A25" s="122" t="s">
        <v>50</v>
      </c>
      <c r="B25" s="126">
        <f t="shared" si="19"/>
        <v>15</v>
      </c>
      <c r="C25" s="126">
        <v>15</v>
      </c>
      <c r="D25" s="126"/>
      <c r="E25" s="126">
        <f t="shared" si="4"/>
        <v>64</v>
      </c>
      <c r="F25" s="129">
        <v>56</v>
      </c>
      <c r="G25" s="129">
        <v>8</v>
      </c>
      <c r="H25" s="130">
        <f t="shared" si="20"/>
        <v>79</v>
      </c>
      <c r="I25" s="149">
        <v>44</v>
      </c>
      <c r="J25" s="150">
        <f t="shared" si="5"/>
        <v>8.8</v>
      </c>
      <c r="K25" s="127">
        <v>1073</v>
      </c>
      <c r="L25" s="152">
        <f t="shared" si="6"/>
        <v>0.002658324019885816</v>
      </c>
      <c r="M25" s="144">
        <v>0</v>
      </c>
      <c r="N25" s="153">
        <f t="shared" si="7"/>
        <v>0</v>
      </c>
      <c r="O25" s="153">
        <f t="shared" si="8"/>
        <v>0</v>
      </c>
      <c r="P25" s="152">
        <f t="shared" si="9"/>
        <v>0</v>
      </c>
      <c r="Q25" s="149">
        <f t="shared" si="10"/>
        <v>1117</v>
      </c>
      <c r="R25" s="160">
        <v>996</v>
      </c>
      <c r="S25" s="153">
        <f t="shared" si="1"/>
        <v>0.891674127126231</v>
      </c>
      <c r="T25" s="153">
        <f t="shared" si="11"/>
        <v>0.969076527804261</v>
      </c>
      <c r="U25" s="152">
        <f t="shared" si="12"/>
        <v>0.00020822635681607877</v>
      </c>
      <c r="V25" s="144">
        <v>1</v>
      </c>
      <c r="W25" s="144">
        <v>1</v>
      </c>
      <c r="X25" s="153">
        <f t="shared" si="2"/>
        <v>1</v>
      </c>
      <c r="Y25" s="150">
        <f t="shared" si="13"/>
        <v>1.8514851485148514</v>
      </c>
      <c r="Z25" s="163">
        <f t="shared" si="14"/>
        <v>0.0003219211981665983</v>
      </c>
      <c r="AA25" s="162">
        <v>156381</v>
      </c>
      <c r="AB25" s="150">
        <f t="shared" si="15"/>
        <v>1.1092332188693</v>
      </c>
      <c r="AC25" s="150">
        <f t="shared" si="16"/>
        <v>1.0532014141983004</v>
      </c>
      <c r="AD25" s="164">
        <f t="shared" si="17"/>
        <v>0.0033581027717825788</v>
      </c>
      <c r="AE25" s="150">
        <f t="shared" si="18"/>
        <v>70.55754033993955</v>
      </c>
      <c r="AF25" s="110"/>
    </row>
    <row r="26" spans="1:32" ht="11.25" customHeight="1">
      <c r="A26" s="128" t="s">
        <v>51</v>
      </c>
      <c r="B26" s="126">
        <f t="shared" si="19"/>
        <v>68</v>
      </c>
      <c r="C26" s="126">
        <v>68</v>
      </c>
      <c r="D26" s="126"/>
      <c r="E26" s="126">
        <f t="shared" si="4"/>
        <v>238</v>
      </c>
      <c r="F26" s="129">
        <v>206</v>
      </c>
      <c r="G26" s="129">
        <v>32</v>
      </c>
      <c r="H26" s="130">
        <f t="shared" si="20"/>
        <v>306</v>
      </c>
      <c r="I26" s="149">
        <v>198</v>
      </c>
      <c r="J26" s="150">
        <f t="shared" si="5"/>
        <v>39.6</v>
      </c>
      <c r="K26" s="127">
        <v>3983</v>
      </c>
      <c r="L26" s="152">
        <f t="shared" si="6"/>
        <v>0.009867758221067294</v>
      </c>
      <c r="M26" s="144">
        <v>21.81</v>
      </c>
      <c r="N26" s="153">
        <f t="shared" si="7"/>
        <v>0.005475772031132312</v>
      </c>
      <c r="O26" s="153">
        <f t="shared" si="8"/>
        <v>0.00220840902339551</v>
      </c>
      <c r="P26" s="152">
        <f t="shared" si="9"/>
        <v>0.00013250454140373058</v>
      </c>
      <c r="Q26" s="149">
        <f t="shared" si="10"/>
        <v>4181</v>
      </c>
      <c r="R26" s="160">
        <v>4012</v>
      </c>
      <c r="S26" s="153">
        <f t="shared" si="1"/>
        <v>0.9595790480746232</v>
      </c>
      <c r="T26" s="153">
        <f t="shared" si="11"/>
        <v>1.0428759832460976</v>
      </c>
      <c r="U26" s="152">
        <f t="shared" si="12"/>
        <v>0.00022408371307305343</v>
      </c>
      <c r="V26" s="144">
        <v>5</v>
      </c>
      <c r="W26" s="144">
        <v>0</v>
      </c>
      <c r="X26" s="153">
        <f t="shared" si="2"/>
        <v>0</v>
      </c>
      <c r="Y26" s="150">
        <f t="shared" si="13"/>
        <v>0</v>
      </c>
      <c r="Z26" s="163">
        <f t="shared" si="14"/>
        <v>0</v>
      </c>
      <c r="AA26" s="162">
        <v>112592</v>
      </c>
      <c r="AB26" s="150">
        <f t="shared" si="15"/>
        <v>1.5406334375444082</v>
      </c>
      <c r="AC26" s="150">
        <f t="shared" si="16"/>
        <v>1.2412225576198688</v>
      </c>
      <c r="AD26" s="164">
        <f t="shared" si="17"/>
        <v>0.012690689482366513</v>
      </c>
      <c r="AE26" s="150">
        <f t="shared" si="18"/>
        <v>266.6457508739093</v>
      </c>
      <c r="AF26" s="110"/>
    </row>
    <row r="27" spans="1:32" ht="11.25" customHeight="1">
      <c r="A27" s="122" t="s">
        <v>52</v>
      </c>
      <c r="B27" s="126">
        <f t="shared" si="19"/>
        <v>60</v>
      </c>
      <c r="C27" s="126">
        <v>60</v>
      </c>
      <c r="D27" s="126"/>
      <c r="E27" s="126">
        <f t="shared" si="4"/>
        <v>223</v>
      </c>
      <c r="F27" s="129">
        <v>193</v>
      </c>
      <c r="G27" s="129">
        <v>30</v>
      </c>
      <c r="H27" s="130">
        <f t="shared" si="20"/>
        <v>283</v>
      </c>
      <c r="I27" s="149">
        <v>141</v>
      </c>
      <c r="J27" s="150">
        <f t="shared" si="5"/>
        <v>28.200000000000003</v>
      </c>
      <c r="K27" s="127">
        <v>3535</v>
      </c>
      <c r="L27" s="152">
        <f t="shared" si="6"/>
        <v>0.008757852199717019</v>
      </c>
      <c r="M27" s="144">
        <v>4.2</v>
      </c>
      <c r="N27" s="153">
        <f t="shared" si="7"/>
        <v>0.001188118811881188</v>
      </c>
      <c r="O27" s="153">
        <f t="shared" si="8"/>
        <v>0.00047917486157322603</v>
      </c>
      <c r="P27" s="152">
        <f t="shared" si="9"/>
        <v>2.8750491694393555E-05</v>
      </c>
      <c r="Q27" s="149">
        <f t="shared" si="10"/>
        <v>3676</v>
      </c>
      <c r="R27" s="160">
        <v>3553</v>
      </c>
      <c r="S27" s="153">
        <f t="shared" si="1"/>
        <v>0.9665397170837867</v>
      </c>
      <c r="T27" s="153">
        <f t="shared" si="11"/>
        <v>1.0504408780315218</v>
      </c>
      <c r="U27" s="152">
        <f t="shared" si="12"/>
        <v>0.00022570918891079244</v>
      </c>
      <c r="V27" s="144">
        <v>1</v>
      </c>
      <c r="W27" s="144"/>
      <c r="X27" s="153">
        <f t="shared" si="2"/>
        <v>0</v>
      </c>
      <c r="Y27" s="150">
        <f t="shared" si="13"/>
        <v>0</v>
      </c>
      <c r="Z27" s="163">
        <f t="shared" si="14"/>
        <v>0</v>
      </c>
      <c r="AA27" s="162">
        <v>96155</v>
      </c>
      <c r="AB27" s="150">
        <f t="shared" si="15"/>
        <v>1.803993552077375</v>
      </c>
      <c r="AC27" s="150">
        <f t="shared" si="16"/>
        <v>1.3431282708949934</v>
      </c>
      <c r="AD27" s="164">
        <f t="shared" si="17"/>
        <v>0.01210469087258357</v>
      </c>
      <c r="AE27" s="150">
        <f t="shared" si="18"/>
        <v>254.33325677863166</v>
      </c>
      <c r="AF27" s="110"/>
    </row>
    <row r="28" spans="1:32" ht="11.25" customHeight="1">
      <c r="A28" s="122" t="s">
        <v>53</v>
      </c>
      <c r="B28" s="126">
        <f t="shared" si="19"/>
        <v>159</v>
      </c>
      <c r="C28" s="126">
        <v>159</v>
      </c>
      <c r="D28" s="126"/>
      <c r="E28" s="126">
        <f t="shared" si="4"/>
        <v>209</v>
      </c>
      <c r="F28" s="129">
        <v>181</v>
      </c>
      <c r="G28" s="129">
        <v>28</v>
      </c>
      <c r="H28" s="130">
        <f t="shared" si="20"/>
        <v>368</v>
      </c>
      <c r="I28" s="149">
        <v>153</v>
      </c>
      <c r="J28" s="150">
        <f t="shared" si="5"/>
        <v>30.6</v>
      </c>
      <c r="K28" s="127">
        <v>2320</v>
      </c>
      <c r="L28" s="152">
        <f t="shared" si="6"/>
        <v>0.005747727610563928</v>
      </c>
      <c r="M28" s="144">
        <v>430.5</v>
      </c>
      <c r="N28" s="153">
        <f t="shared" si="7"/>
        <v>0.1855603448275862</v>
      </c>
      <c r="O28" s="153">
        <f t="shared" si="8"/>
        <v>0.07483750922641758</v>
      </c>
      <c r="P28" s="152">
        <f t="shared" si="9"/>
        <v>0.004490250553585053</v>
      </c>
      <c r="Q28" s="149">
        <f t="shared" si="10"/>
        <v>2473</v>
      </c>
      <c r="R28" s="160">
        <v>2431</v>
      </c>
      <c r="S28" s="153">
        <f t="shared" si="1"/>
        <v>0.9830165790537808</v>
      </c>
      <c r="T28" s="153">
        <f t="shared" si="11"/>
        <v>1.0683480256107085</v>
      </c>
      <c r="U28" s="152">
        <f t="shared" si="12"/>
        <v>0.00022955691403300804</v>
      </c>
      <c r="V28" s="144">
        <v>1</v>
      </c>
      <c r="W28" s="144">
        <v>1</v>
      </c>
      <c r="X28" s="153">
        <f t="shared" si="2"/>
        <v>1</v>
      </c>
      <c r="Y28" s="150">
        <f t="shared" si="13"/>
        <v>1.8514851485148514</v>
      </c>
      <c r="Z28" s="163">
        <f t="shared" si="14"/>
        <v>0.0003219211981665983</v>
      </c>
      <c r="AA28" s="162">
        <v>78170</v>
      </c>
      <c r="AB28" s="150">
        <f t="shared" si="15"/>
        <v>2.219048228220545</v>
      </c>
      <c r="AC28" s="150">
        <f t="shared" si="16"/>
        <v>1.4896470146382146</v>
      </c>
      <c r="AD28" s="164">
        <f t="shared" si="17"/>
        <v>0.016072481331632218</v>
      </c>
      <c r="AE28" s="150">
        <f t="shared" si="18"/>
        <v>337.70102554591773</v>
      </c>
      <c r="AF28" s="110"/>
    </row>
    <row r="29" spans="1:32" ht="11.25" customHeight="1">
      <c r="A29" s="128" t="s">
        <v>54</v>
      </c>
      <c r="B29" s="126">
        <f t="shared" si="19"/>
        <v>16</v>
      </c>
      <c r="C29" s="126">
        <v>16</v>
      </c>
      <c r="D29" s="126"/>
      <c r="E29" s="126">
        <f t="shared" si="4"/>
        <v>76</v>
      </c>
      <c r="F29" s="129">
        <v>66</v>
      </c>
      <c r="G29" s="129">
        <v>10</v>
      </c>
      <c r="H29" s="130">
        <f t="shared" si="20"/>
        <v>92</v>
      </c>
      <c r="I29" s="149">
        <v>103</v>
      </c>
      <c r="J29" s="150">
        <f t="shared" si="5"/>
        <v>20.6</v>
      </c>
      <c r="K29" s="127">
        <v>1009</v>
      </c>
      <c r="L29" s="152">
        <f t="shared" si="6"/>
        <v>0.0024997660168357768</v>
      </c>
      <c r="M29" s="144">
        <v>11.42</v>
      </c>
      <c r="N29" s="153">
        <f t="shared" si="7"/>
        <v>0.011318136769078295</v>
      </c>
      <c r="O29" s="153">
        <f t="shared" si="8"/>
        <v>0.004564666904821526</v>
      </c>
      <c r="P29" s="152">
        <f t="shared" si="9"/>
        <v>0.0002738800142892915</v>
      </c>
      <c r="Q29" s="149">
        <f t="shared" si="10"/>
        <v>1112</v>
      </c>
      <c r="R29" s="160">
        <v>1077</v>
      </c>
      <c r="S29" s="153">
        <f t="shared" si="1"/>
        <v>0.9685251798561151</v>
      </c>
      <c r="T29" s="153">
        <f t="shared" si="11"/>
        <v>1.0525986902983122</v>
      </c>
      <c r="U29" s="152">
        <f t="shared" si="12"/>
        <v>0.0002261728399993446</v>
      </c>
      <c r="V29" s="144">
        <v>3</v>
      </c>
      <c r="W29" s="144">
        <v>1</v>
      </c>
      <c r="X29" s="153">
        <f t="shared" si="2"/>
        <v>0.3333333333333333</v>
      </c>
      <c r="Y29" s="150">
        <f t="shared" si="13"/>
        <v>0.6171617161716171</v>
      </c>
      <c r="Z29" s="163">
        <f t="shared" si="14"/>
        <v>0.00010730706605553274</v>
      </c>
      <c r="AA29" s="162">
        <v>146407</v>
      </c>
      <c r="AB29" s="150">
        <f t="shared" si="15"/>
        <v>1.1847999071082667</v>
      </c>
      <c r="AC29" s="150">
        <f t="shared" si="16"/>
        <v>1.0884851432648341</v>
      </c>
      <c r="AD29" s="164">
        <f t="shared" si="17"/>
        <v>0.0033820604208731953</v>
      </c>
      <c r="AE29" s="150">
        <f t="shared" si="18"/>
        <v>71.06091766548342</v>
      </c>
      <c r="AF29" s="110"/>
    </row>
    <row r="30" spans="1:32" ht="11.25" customHeight="1">
      <c r="A30" s="122" t="s">
        <v>55</v>
      </c>
      <c r="B30" s="126">
        <f t="shared" si="19"/>
        <v>6</v>
      </c>
      <c r="C30" s="126">
        <v>6</v>
      </c>
      <c r="D30" s="126"/>
      <c r="E30" s="126">
        <f t="shared" si="4"/>
        <v>30</v>
      </c>
      <c r="F30" s="129">
        <v>26</v>
      </c>
      <c r="G30" s="129">
        <v>4</v>
      </c>
      <c r="H30" s="130">
        <f t="shared" si="20"/>
        <v>36</v>
      </c>
      <c r="I30" s="149">
        <v>24</v>
      </c>
      <c r="J30" s="150">
        <f t="shared" si="5"/>
        <v>4.800000000000001</v>
      </c>
      <c r="K30" s="127">
        <v>433</v>
      </c>
      <c r="L30" s="152">
        <f t="shared" si="6"/>
        <v>0.0010727439893854225</v>
      </c>
      <c r="M30" s="144">
        <v>0</v>
      </c>
      <c r="N30" s="153">
        <f t="shared" si="7"/>
        <v>0</v>
      </c>
      <c r="O30" s="153">
        <f t="shared" si="8"/>
        <v>0</v>
      </c>
      <c r="P30" s="152">
        <f t="shared" si="9"/>
        <v>0</v>
      </c>
      <c r="Q30" s="149">
        <f t="shared" si="10"/>
        <v>457</v>
      </c>
      <c r="R30" s="160">
        <v>446</v>
      </c>
      <c r="S30" s="153">
        <f t="shared" si="1"/>
        <v>0.975929978118162</v>
      </c>
      <c r="T30" s="153">
        <f t="shared" si="11"/>
        <v>1.0606462672892496</v>
      </c>
      <c r="U30" s="152">
        <f t="shared" si="12"/>
        <v>0.00022790203020253387</v>
      </c>
      <c r="V30" s="144">
        <v>1</v>
      </c>
      <c r="W30" s="144">
        <v>0</v>
      </c>
      <c r="X30" s="153">
        <f t="shared" si="2"/>
        <v>0</v>
      </c>
      <c r="Y30" s="150">
        <f t="shared" si="13"/>
        <v>0</v>
      </c>
      <c r="Z30" s="163">
        <f t="shared" si="14"/>
        <v>0</v>
      </c>
      <c r="AA30" s="162">
        <v>129669</v>
      </c>
      <c r="AB30" s="150">
        <f t="shared" si="15"/>
        <v>1.3377368530643408</v>
      </c>
      <c r="AC30" s="150">
        <f t="shared" si="16"/>
        <v>1.1566057465983561</v>
      </c>
      <c r="AD30" s="164">
        <f t="shared" si="17"/>
        <v>0.0015043346605457084</v>
      </c>
      <c r="AE30" s="150">
        <f t="shared" si="18"/>
        <v>31.60777400504623</v>
      </c>
      <c r="AF30" s="110"/>
    </row>
    <row r="31" spans="1:32" ht="11.25" customHeight="1">
      <c r="A31" s="122" t="s">
        <v>56</v>
      </c>
      <c r="B31" s="126">
        <f t="shared" si="19"/>
        <v>53</v>
      </c>
      <c r="C31" s="126">
        <v>53</v>
      </c>
      <c r="D31" s="126"/>
      <c r="E31" s="126">
        <f t="shared" si="4"/>
        <v>50</v>
      </c>
      <c r="F31" s="129">
        <v>44</v>
      </c>
      <c r="G31" s="129">
        <v>6</v>
      </c>
      <c r="H31" s="130">
        <f t="shared" si="20"/>
        <v>103</v>
      </c>
      <c r="I31" s="149">
        <v>27</v>
      </c>
      <c r="J31" s="150">
        <f t="shared" si="5"/>
        <v>5.4</v>
      </c>
      <c r="K31" s="127">
        <v>493</v>
      </c>
      <c r="L31" s="152">
        <f t="shared" si="6"/>
        <v>0.0012213921172448345</v>
      </c>
      <c r="M31" s="144">
        <v>55.67</v>
      </c>
      <c r="N31" s="153">
        <f t="shared" si="7"/>
        <v>0.11292089249492901</v>
      </c>
      <c r="O31" s="153">
        <f t="shared" si="8"/>
        <v>0.04554161796690214</v>
      </c>
      <c r="P31" s="152">
        <f t="shared" si="9"/>
        <v>0.002732497078014128</v>
      </c>
      <c r="Q31" s="149">
        <f t="shared" si="10"/>
        <v>520</v>
      </c>
      <c r="R31" s="160">
        <v>498</v>
      </c>
      <c r="S31" s="153">
        <f t="shared" si="1"/>
        <v>0.9576923076923077</v>
      </c>
      <c r="T31" s="153">
        <f t="shared" si="11"/>
        <v>1.0408254630359226</v>
      </c>
      <c r="U31" s="152">
        <f t="shared" si="12"/>
        <v>0.0002236431159265</v>
      </c>
      <c r="V31" s="144">
        <v>1</v>
      </c>
      <c r="W31" s="144">
        <v>0</v>
      </c>
      <c r="X31" s="153">
        <f t="shared" si="2"/>
        <v>0</v>
      </c>
      <c r="Y31" s="150">
        <f t="shared" si="13"/>
        <v>0</v>
      </c>
      <c r="Z31" s="163">
        <f t="shared" si="14"/>
        <v>0</v>
      </c>
      <c r="AA31" s="162">
        <v>141278</v>
      </c>
      <c r="AB31" s="150">
        <f t="shared" si="15"/>
        <v>1.227813247639406</v>
      </c>
      <c r="AC31" s="150">
        <f t="shared" si="16"/>
        <v>1.1080673479709642</v>
      </c>
      <c r="AD31" s="164">
        <f t="shared" si="17"/>
        <v>0.004628987149118287</v>
      </c>
      <c r="AE31" s="150">
        <f t="shared" si="18"/>
        <v>97.26025964762279</v>
      </c>
      <c r="AF31" s="110"/>
    </row>
    <row r="32" spans="1:32" ht="11.25" customHeight="1">
      <c r="A32" s="128" t="s">
        <v>57</v>
      </c>
      <c r="B32" s="126">
        <f t="shared" si="19"/>
        <v>78</v>
      </c>
      <c r="C32" s="126">
        <v>78</v>
      </c>
      <c r="D32" s="126"/>
      <c r="E32" s="126">
        <f t="shared" si="4"/>
        <v>217</v>
      </c>
      <c r="F32" s="129">
        <v>188</v>
      </c>
      <c r="G32" s="129">
        <v>29</v>
      </c>
      <c r="H32" s="130">
        <f t="shared" si="20"/>
        <v>295</v>
      </c>
      <c r="I32" s="149">
        <v>224</v>
      </c>
      <c r="J32" s="150">
        <f t="shared" si="5"/>
        <v>44.800000000000004</v>
      </c>
      <c r="K32" s="127">
        <v>4057</v>
      </c>
      <c r="L32" s="152">
        <f t="shared" si="6"/>
        <v>0.010051090912093903</v>
      </c>
      <c r="M32" s="144">
        <v>327.87</v>
      </c>
      <c r="N32" s="153">
        <f t="shared" si="7"/>
        <v>0.08081587379837318</v>
      </c>
      <c r="O32" s="153">
        <f t="shared" si="8"/>
        <v>0.0325934870763811</v>
      </c>
      <c r="P32" s="152">
        <f t="shared" si="9"/>
        <v>0.0019556092245828654</v>
      </c>
      <c r="Q32" s="149">
        <f t="shared" si="10"/>
        <v>4281</v>
      </c>
      <c r="R32" s="160">
        <v>3749</v>
      </c>
      <c r="S32" s="153">
        <f t="shared" si="1"/>
        <v>0.8757299696332632</v>
      </c>
      <c r="T32" s="153">
        <f t="shared" si="11"/>
        <v>0.9517483264894525</v>
      </c>
      <c r="U32" s="152">
        <f t="shared" si="12"/>
        <v>0.00020450303040538386</v>
      </c>
      <c r="V32" s="144">
        <v>3</v>
      </c>
      <c r="W32" s="144">
        <v>0</v>
      </c>
      <c r="X32" s="153">
        <f t="shared" si="2"/>
        <v>0</v>
      </c>
      <c r="Y32" s="150">
        <f t="shared" si="13"/>
        <v>0</v>
      </c>
      <c r="Z32" s="163">
        <f t="shared" si="14"/>
        <v>0</v>
      </c>
      <c r="AA32" s="162">
        <v>183036</v>
      </c>
      <c r="AB32" s="150">
        <f t="shared" si="15"/>
        <v>0.9476988133481938</v>
      </c>
      <c r="AC32" s="150">
        <f t="shared" si="16"/>
        <v>0.973498234897318</v>
      </c>
      <c r="AD32" s="164">
        <f t="shared" si="17"/>
        <v>0.011887584729127015</v>
      </c>
      <c r="AE32" s="150">
        <f t="shared" si="18"/>
        <v>249.77161095775259</v>
      </c>
      <c r="AF32" s="110"/>
    </row>
    <row r="33" spans="1:32" ht="11.25" customHeight="1">
      <c r="A33" s="122" t="s">
        <v>58</v>
      </c>
      <c r="B33" s="126">
        <f t="shared" si="19"/>
        <v>44</v>
      </c>
      <c r="C33" s="126">
        <v>44</v>
      </c>
      <c r="D33" s="126"/>
      <c r="E33" s="126">
        <f t="shared" si="4"/>
        <v>163</v>
      </c>
      <c r="F33" s="129">
        <v>141</v>
      </c>
      <c r="G33" s="129">
        <v>22</v>
      </c>
      <c r="H33" s="130">
        <f t="shared" si="20"/>
        <v>207</v>
      </c>
      <c r="I33" s="149">
        <v>144</v>
      </c>
      <c r="J33" s="150">
        <f t="shared" si="5"/>
        <v>28.8</v>
      </c>
      <c r="K33" s="127">
        <v>2532</v>
      </c>
      <c r="L33" s="152">
        <f t="shared" si="6"/>
        <v>0.006272950995667183</v>
      </c>
      <c r="M33" s="144">
        <v>91.91</v>
      </c>
      <c r="N33" s="153">
        <f t="shared" si="7"/>
        <v>0.036299368088467614</v>
      </c>
      <c r="O33" s="153">
        <f t="shared" si="8"/>
        <v>0.014639735104814098</v>
      </c>
      <c r="P33" s="152">
        <f t="shared" si="9"/>
        <v>0.0008783841062888456</v>
      </c>
      <c r="Q33" s="149">
        <f t="shared" si="10"/>
        <v>2676</v>
      </c>
      <c r="R33" s="160">
        <v>2531</v>
      </c>
      <c r="S33" s="153">
        <f t="shared" si="1"/>
        <v>0.945814648729447</v>
      </c>
      <c r="T33" s="153">
        <f t="shared" si="11"/>
        <v>1.0279167555204665</v>
      </c>
      <c r="U33" s="152">
        <f t="shared" si="12"/>
        <v>0.00022086941017671974</v>
      </c>
      <c r="V33" s="144">
        <v>1</v>
      </c>
      <c r="W33" s="144">
        <v>1</v>
      </c>
      <c r="X33" s="153">
        <f t="shared" si="2"/>
        <v>1</v>
      </c>
      <c r="Y33" s="150">
        <f t="shared" si="13"/>
        <v>1.8514851485148514</v>
      </c>
      <c r="Z33" s="163">
        <f t="shared" si="14"/>
        <v>0.0003219211981665983</v>
      </c>
      <c r="AA33" s="162">
        <v>142285</v>
      </c>
      <c r="AB33" s="150">
        <f t="shared" si="15"/>
        <v>1.2191235899778614</v>
      </c>
      <c r="AC33" s="150">
        <f t="shared" si="16"/>
        <v>1.104139298267144</v>
      </c>
      <c r="AD33" s="164">
        <f t="shared" si="17"/>
        <v>0.008495386562549112</v>
      </c>
      <c r="AE33" s="150">
        <f t="shared" si="18"/>
        <v>178.49768777989283</v>
      </c>
      <c r="AF33" s="110"/>
    </row>
    <row r="34" spans="1:32" ht="11.25" customHeight="1">
      <c r="A34" s="122" t="s">
        <v>59</v>
      </c>
      <c r="B34" s="126">
        <f t="shared" si="19"/>
        <v>48</v>
      </c>
      <c r="C34" s="126">
        <v>48</v>
      </c>
      <c r="D34" s="126"/>
      <c r="E34" s="126">
        <f t="shared" si="4"/>
        <v>210</v>
      </c>
      <c r="F34" s="129">
        <v>182</v>
      </c>
      <c r="G34" s="129">
        <v>28</v>
      </c>
      <c r="H34" s="130">
        <f t="shared" si="20"/>
        <v>258</v>
      </c>
      <c r="I34" s="149">
        <v>109</v>
      </c>
      <c r="J34" s="150">
        <f t="shared" si="5"/>
        <v>21.8</v>
      </c>
      <c r="K34" s="127">
        <v>3118</v>
      </c>
      <c r="L34" s="152">
        <f t="shared" si="6"/>
        <v>0.007724747711094106</v>
      </c>
      <c r="M34" s="144">
        <v>98.99</v>
      </c>
      <c r="N34" s="153">
        <f t="shared" si="7"/>
        <v>0.03174791533033996</v>
      </c>
      <c r="O34" s="153">
        <f t="shared" si="8"/>
        <v>0.012804109135825576</v>
      </c>
      <c r="P34" s="152">
        <f t="shared" si="9"/>
        <v>0.0007682465481495343</v>
      </c>
      <c r="Q34" s="149">
        <f t="shared" si="10"/>
        <v>3227</v>
      </c>
      <c r="R34" s="160">
        <v>3121</v>
      </c>
      <c r="S34" s="153">
        <f t="shared" si="1"/>
        <v>0.9671521537031298</v>
      </c>
      <c r="T34" s="153">
        <f t="shared" si="11"/>
        <v>1.051106477642992</v>
      </c>
      <c r="U34" s="152">
        <f t="shared" si="12"/>
        <v>0.00022585220690598488</v>
      </c>
      <c r="V34" s="144">
        <v>1</v>
      </c>
      <c r="W34" s="144">
        <v>1</v>
      </c>
      <c r="X34" s="153">
        <f t="shared" si="2"/>
        <v>1</v>
      </c>
      <c r="Y34" s="150">
        <f t="shared" si="13"/>
        <v>1.8514851485148514</v>
      </c>
      <c r="Z34" s="163">
        <f t="shared" si="14"/>
        <v>0.0003219211981665983</v>
      </c>
      <c r="AA34" s="162">
        <v>112523</v>
      </c>
      <c r="AB34" s="150">
        <f t="shared" si="15"/>
        <v>1.5415781662415684</v>
      </c>
      <c r="AC34" s="150">
        <f t="shared" si="16"/>
        <v>1.24160306307675</v>
      </c>
      <c r="AD34" s="164">
        <f t="shared" si="17"/>
        <v>0.011225044824580258</v>
      </c>
      <c r="AE34" s="150">
        <f t="shared" si="18"/>
        <v>235.8508976208398</v>
      </c>
      <c r="AF34" s="110"/>
    </row>
    <row r="35" spans="1:32" ht="11.25" customHeight="1">
      <c r="A35" s="122" t="s">
        <v>60</v>
      </c>
      <c r="B35" s="126">
        <f t="shared" si="19"/>
        <v>13</v>
      </c>
      <c r="C35" s="126">
        <v>13</v>
      </c>
      <c r="D35" s="126"/>
      <c r="E35" s="126">
        <f t="shared" si="4"/>
        <v>124</v>
      </c>
      <c r="F35" s="129">
        <v>108</v>
      </c>
      <c r="G35" s="129">
        <v>16</v>
      </c>
      <c r="H35" s="130">
        <f t="shared" si="20"/>
        <v>137</v>
      </c>
      <c r="I35" s="149">
        <v>78</v>
      </c>
      <c r="J35" s="150">
        <f t="shared" si="5"/>
        <v>15.600000000000001</v>
      </c>
      <c r="K35" s="127">
        <v>1585</v>
      </c>
      <c r="L35" s="152">
        <f t="shared" si="6"/>
        <v>0.003926788044286131</v>
      </c>
      <c r="M35" s="144">
        <v>0</v>
      </c>
      <c r="N35" s="153">
        <f t="shared" si="7"/>
        <v>0</v>
      </c>
      <c r="O35" s="153">
        <f t="shared" si="8"/>
        <v>0</v>
      </c>
      <c r="P35" s="152">
        <f t="shared" si="9"/>
        <v>0</v>
      </c>
      <c r="Q35" s="149">
        <f t="shared" si="10"/>
        <v>1663</v>
      </c>
      <c r="R35" s="160">
        <v>1526</v>
      </c>
      <c r="S35" s="153">
        <f t="shared" si="1"/>
        <v>0.9176187612748046</v>
      </c>
      <c r="T35" s="153">
        <f t="shared" si="11"/>
        <v>0.9972733041948495</v>
      </c>
      <c r="U35" s="152">
        <f t="shared" si="12"/>
        <v>0.0002142850238597158</v>
      </c>
      <c r="V35" s="144">
        <v>1</v>
      </c>
      <c r="W35" s="144">
        <v>1</v>
      </c>
      <c r="X35" s="153">
        <f t="shared" si="2"/>
        <v>1</v>
      </c>
      <c r="Y35" s="150">
        <f t="shared" si="13"/>
        <v>1.8514851485148514</v>
      </c>
      <c r="Z35" s="163">
        <f t="shared" si="14"/>
        <v>0.0003219211981665983</v>
      </c>
      <c r="AA35" s="162">
        <v>103989</v>
      </c>
      <c r="AB35" s="150">
        <f t="shared" si="15"/>
        <v>1.6680898941234168</v>
      </c>
      <c r="AC35" s="150">
        <f t="shared" si="16"/>
        <v>1.2915455447344537</v>
      </c>
      <c r="AD35" s="164">
        <f t="shared" si="17"/>
        <v>0.00576416036083125</v>
      </c>
      <c r="AE35" s="150">
        <f t="shared" si="18"/>
        <v>121.11153375134515</v>
      </c>
      <c r="AF35" s="110"/>
    </row>
    <row r="36" spans="1:32" ht="11.25" customHeight="1">
      <c r="A36" s="122" t="s">
        <v>61</v>
      </c>
      <c r="B36" s="126">
        <f t="shared" si="19"/>
        <v>37</v>
      </c>
      <c r="C36" s="126">
        <v>37</v>
      </c>
      <c r="D36" s="126"/>
      <c r="E36" s="126">
        <f t="shared" si="4"/>
        <v>128</v>
      </c>
      <c r="F36" s="129">
        <v>111</v>
      </c>
      <c r="G36" s="129">
        <v>17</v>
      </c>
      <c r="H36" s="130">
        <f t="shared" si="20"/>
        <v>165</v>
      </c>
      <c r="I36" s="149">
        <v>126</v>
      </c>
      <c r="J36" s="150">
        <f t="shared" si="5"/>
        <v>25.200000000000003</v>
      </c>
      <c r="K36" s="127">
        <v>2388</v>
      </c>
      <c r="L36" s="152">
        <f t="shared" si="6"/>
        <v>0.005916195488804594</v>
      </c>
      <c r="M36" s="144">
        <v>0</v>
      </c>
      <c r="N36" s="153">
        <f t="shared" si="7"/>
        <v>0</v>
      </c>
      <c r="O36" s="153">
        <f t="shared" si="8"/>
        <v>0</v>
      </c>
      <c r="P36" s="152">
        <f t="shared" si="9"/>
        <v>0</v>
      </c>
      <c r="Q36" s="149">
        <f t="shared" si="10"/>
        <v>2514</v>
      </c>
      <c r="R36" s="160">
        <v>2445</v>
      </c>
      <c r="S36" s="153">
        <f t="shared" si="1"/>
        <v>0.9725536992840096</v>
      </c>
      <c r="T36" s="153">
        <f t="shared" si="11"/>
        <v>1.0569769081927327</v>
      </c>
      <c r="U36" s="152">
        <f t="shared" si="12"/>
        <v>0.00022711359166894475</v>
      </c>
      <c r="V36" s="144">
        <v>1</v>
      </c>
      <c r="W36" s="144">
        <v>0</v>
      </c>
      <c r="X36" s="153">
        <f t="shared" si="2"/>
        <v>0</v>
      </c>
      <c r="Y36" s="150">
        <f t="shared" si="13"/>
        <v>0</v>
      </c>
      <c r="Z36" s="163">
        <f t="shared" si="14"/>
        <v>0</v>
      </c>
      <c r="AA36" s="162">
        <v>148102</v>
      </c>
      <c r="AB36" s="150">
        <f t="shared" si="15"/>
        <v>1.1712400912884364</v>
      </c>
      <c r="AC36" s="150">
        <f t="shared" si="16"/>
        <v>1.08223846322723</v>
      </c>
      <c r="AD36" s="164">
        <f t="shared" si="17"/>
        <v>0.00664852537838157</v>
      </c>
      <c r="AE36" s="150">
        <f t="shared" si="18"/>
        <v>139.69304380081724</v>
      </c>
      <c r="AF36" s="110"/>
    </row>
    <row r="37" spans="1:32" ht="11.25" customHeight="1">
      <c r="A37" s="128" t="s">
        <v>62</v>
      </c>
      <c r="B37" s="126">
        <f t="shared" si="19"/>
        <v>-27</v>
      </c>
      <c r="C37" s="126">
        <v>-27</v>
      </c>
      <c r="D37" s="126"/>
      <c r="E37" s="126">
        <f t="shared" si="4"/>
        <v>274</v>
      </c>
      <c r="F37" s="129">
        <v>233</v>
      </c>
      <c r="G37" s="129">
        <v>41</v>
      </c>
      <c r="H37" s="130">
        <f t="shared" si="20"/>
        <v>247</v>
      </c>
      <c r="I37" s="149">
        <v>211</v>
      </c>
      <c r="J37" s="150">
        <f t="shared" si="5"/>
        <v>42.2</v>
      </c>
      <c r="K37" s="127">
        <v>2700</v>
      </c>
      <c r="L37" s="152">
        <f t="shared" si="6"/>
        <v>0.006689165753673535</v>
      </c>
      <c r="M37" s="144">
        <v>122.73</v>
      </c>
      <c r="N37" s="153">
        <f t="shared" si="7"/>
        <v>0.045455555555555555</v>
      </c>
      <c r="O37" s="153">
        <f t="shared" si="8"/>
        <v>0.018332475947065077</v>
      </c>
      <c r="P37" s="152">
        <f t="shared" si="9"/>
        <v>0.0010999485568239044</v>
      </c>
      <c r="Q37" s="149">
        <f t="shared" si="10"/>
        <v>2911</v>
      </c>
      <c r="R37" s="160">
        <v>2815</v>
      </c>
      <c r="S37" s="153">
        <f t="shared" si="1"/>
        <v>0.9670216420474064</v>
      </c>
      <c r="T37" s="153">
        <f t="shared" si="11"/>
        <v>1.0509646368310641</v>
      </c>
      <c r="U37" s="152">
        <f t="shared" si="12"/>
        <v>0.00022582172944144192</v>
      </c>
      <c r="V37" s="144">
        <v>4</v>
      </c>
      <c r="W37" s="144">
        <v>1</v>
      </c>
      <c r="X37" s="153">
        <f t="shared" si="2"/>
        <v>0.25</v>
      </c>
      <c r="Y37" s="150">
        <f t="shared" si="13"/>
        <v>0.46287128712871284</v>
      </c>
      <c r="Z37" s="163">
        <f t="shared" si="14"/>
        <v>8.048029954164957E-05</v>
      </c>
      <c r="AA37" s="162">
        <v>119330</v>
      </c>
      <c r="AB37" s="150">
        <f t="shared" si="15"/>
        <v>1.4536411631609822</v>
      </c>
      <c r="AC37" s="150">
        <f t="shared" si="16"/>
        <v>1.2056704206212336</v>
      </c>
      <c r="AD37" s="164">
        <f t="shared" si="17"/>
        <v>0.0097604040231255</v>
      </c>
      <c r="AE37" s="150">
        <f t="shared" si="18"/>
        <v>205.07713652558039</v>
      </c>
      <c r="AF37" s="110"/>
    </row>
    <row r="38" spans="1:32" ht="11.25" customHeight="1">
      <c r="A38" s="122" t="s">
        <v>63</v>
      </c>
      <c r="B38" s="126">
        <f t="shared" si="19"/>
        <v>117</v>
      </c>
      <c r="C38" s="126">
        <v>117</v>
      </c>
      <c r="D38" s="126"/>
      <c r="E38" s="126">
        <f t="shared" si="4"/>
        <v>278</v>
      </c>
      <c r="F38" s="129">
        <v>237</v>
      </c>
      <c r="G38" s="129">
        <v>41</v>
      </c>
      <c r="H38" s="130">
        <f t="shared" si="20"/>
        <v>395</v>
      </c>
      <c r="I38" s="149">
        <v>170</v>
      </c>
      <c r="J38" s="150">
        <f t="shared" si="5"/>
        <v>34</v>
      </c>
      <c r="K38" s="127">
        <v>5101</v>
      </c>
      <c r="L38" s="152">
        <f t="shared" si="6"/>
        <v>0.01263756833684767</v>
      </c>
      <c r="M38" s="144">
        <v>0</v>
      </c>
      <c r="N38" s="153">
        <f t="shared" si="7"/>
        <v>0</v>
      </c>
      <c r="O38" s="153">
        <f t="shared" si="8"/>
        <v>0</v>
      </c>
      <c r="P38" s="152">
        <f t="shared" si="9"/>
        <v>0</v>
      </c>
      <c r="Q38" s="149">
        <f t="shared" si="10"/>
        <v>5271</v>
      </c>
      <c r="R38" s="160">
        <v>4932</v>
      </c>
      <c r="S38" s="153">
        <f t="shared" si="1"/>
        <v>0.935685828116107</v>
      </c>
      <c r="T38" s="153">
        <f t="shared" si="11"/>
        <v>1.016908695499299</v>
      </c>
      <c r="U38" s="152">
        <f t="shared" si="12"/>
        <v>0.00021850409828642553</v>
      </c>
      <c r="V38" s="144">
        <v>1</v>
      </c>
      <c r="W38" s="144">
        <v>0</v>
      </c>
      <c r="X38" s="153">
        <f t="shared" si="2"/>
        <v>0</v>
      </c>
      <c r="Y38" s="150">
        <f t="shared" si="13"/>
        <v>0</v>
      </c>
      <c r="Z38" s="163">
        <f t="shared" si="14"/>
        <v>0</v>
      </c>
      <c r="AA38" s="162">
        <v>97048</v>
      </c>
      <c r="AB38" s="150">
        <f t="shared" si="15"/>
        <v>1.7873938669524359</v>
      </c>
      <c r="AC38" s="150">
        <f t="shared" si="16"/>
        <v>1.3369345036135598</v>
      </c>
      <c r="AD38" s="164">
        <f t="shared" si="17"/>
        <v>0.01718772681948597</v>
      </c>
      <c r="AE38" s="150">
        <f t="shared" si="18"/>
        <v>361.1335956147623</v>
      </c>
      <c r="AF38" s="110"/>
    </row>
    <row r="39" spans="1:32" ht="11.25" customHeight="1">
      <c r="A39" s="122" t="s">
        <v>64</v>
      </c>
      <c r="B39" s="126">
        <f t="shared" si="19"/>
        <v>56</v>
      </c>
      <c r="C39" s="126">
        <v>56</v>
      </c>
      <c r="D39" s="126"/>
      <c r="E39" s="126">
        <f t="shared" si="4"/>
        <v>210</v>
      </c>
      <c r="F39" s="129">
        <v>182</v>
      </c>
      <c r="G39" s="129">
        <v>28</v>
      </c>
      <c r="H39" s="130">
        <f t="shared" si="20"/>
        <v>266</v>
      </c>
      <c r="I39" s="149">
        <v>74</v>
      </c>
      <c r="J39" s="150">
        <f t="shared" si="5"/>
        <v>14.8</v>
      </c>
      <c r="K39" s="127">
        <v>3351</v>
      </c>
      <c r="L39" s="152">
        <f t="shared" si="6"/>
        <v>0.008301997940948155</v>
      </c>
      <c r="M39" s="144">
        <v>20</v>
      </c>
      <c r="N39" s="153">
        <f t="shared" si="7"/>
        <v>0.005968367651447329</v>
      </c>
      <c r="O39" s="153">
        <f t="shared" si="8"/>
        <v>0.0024070755505269984</v>
      </c>
      <c r="P39" s="152">
        <f t="shared" si="9"/>
        <v>0.00014442453303161989</v>
      </c>
      <c r="Q39" s="149">
        <f t="shared" si="10"/>
        <v>3425</v>
      </c>
      <c r="R39" s="160">
        <v>3321</v>
      </c>
      <c r="S39" s="153">
        <f t="shared" si="1"/>
        <v>0.9696350364963504</v>
      </c>
      <c r="T39" s="153">
        <f t="shared" si="11"/>
        <v>1.0538048888259581</v>
      </c>
      <c r="U39" s="152">
        <f t="shared" si="12"/>
        <v>0.00022643201697639692</v>
      </c>
      <c r="V39" s="144">
        <v>1</v>
      </c>
      <c r="W39" s="144">
        <v>0</v>
      </c>
      <c r="X39" s="153">
        <f t="shared" si="2"/>
        <v>0</v>
      </c>
      <c r="Y39" s="150">
        <f t="shared" si="13"/>
        <v>0</v>
      </c>
      <c r="Z39" s="163">
        <f t="shared" si="14"/>
        <v>0</v>
      </c>
      <c r="AA39" s="162">
        <v>91354</v>
      </c>
      <c r="AB39" s="150">
        <f t="shared" si="15"/>
        <v>1.898800271471419</v>
      </c>
      <c r="AC39" s="150">
        <f t="shared" si="16"/>
        <v>1.377969619212056</v>
      </c>
      <c r="AD39" s="164">
        <f t="shared" si="17"/>
        <v>0.011950930000384448</v>
      </c>
      <c r="AE39" s="150">
        <f t="shared" si="18"/>
        <v>251.10256680867138</v>
      </c>
      <c r="AF39" s="110"/>
    </row>
    <row r="40" spans="1:32" ht="11.25" customHeight="1">
      <c r="A40" s="122" t="s">
        <v>65</v>
      </c>
      <c r="B40" s="126">
        <f t="shared" si="19"/>
        <v>-67</v>
      </c>
      <c r="C40" s="126">
        <v>-67</v>
      </c>
      <c r="D40" s="126"/>
      <c r="E40" s="126">
        <f t="shared" si="4"/>
        <v>177</v>
      </c>
      <c r="F40" s="129">
        <v>154</v>
      </c>
      <c r="G40" s="129">
        <v>23</v>
      </c>
      <c r="H40" s="130">
        <f t="shared" si="20"/>
        <v>110</v>
      </c>
      <c r="I40" s="149">
        <v>93</v>
      </c>
      <c r="J40" s="150">
        <f t="shared" si="5"/>
        <v>18.6</v>
      </c>
      <c r="K40" s="127">
        <v>1163</v>
      </c>
      <c r="L40" s="152">
        <f t="shared" si="6"/>
        <v>0.0028812962116749343</v>
      </c>
      <c r="M40" s="144">
        <v>12</v>
      </c>
      <c r="N40" s="153">
        <f t="shared" si="7"/>
        <v>0.010318142734307825</v>
      </c>
      <c r="O40" s="153">
        <f t="shared" si="8"/>
        <v>0.004161363802140656</v>
      </c>
      <c r="P40" s="152">
        <f t="shared" si="9"/>
        <v>0.00024968182812843933</v>
      </c>
      <c r="Q40" s="149">
        <f t="shared" si="10"/>
        <v>1256</v>
      </c>
      <c r="R40" s="160">
        <v>1211</v>
      </c>
      <c r="S40" s="153">
        <f t="shared" si="1"/>
        <v>0.964171974522293</v>
      </c>
      <c r="T40" s="153">
        <f t="shared" si="11"/>
        <v>1.0478676019091993</v>
      </c>
      <c r="U40" s="152">
        <f t="shared" si="12"/>
        <v>0.00022515626672491812</v>
      </c>
      <c r="V40" s="144">
        <v>1</v>
      </c>
      <c r="W40" s="144">
        <v>0</v>
      </c>
      <c r="X40" s="153">
        <f t="shared" si="2"/>
        <v>0</v>
      </c>
      <c r="Y40" s="150">
        <f t="shared" si="13"/>
        <v>0</v>
      </c>
      <c r="Z40" s="163">
        <f t="shared" si="14"/>
        <v>0</v>
      </c>
      <c r="AA40" s="162">
        <v>103780</v>
      </c>
      <c r="AB40" s="150">
        <f t="shared" si="15"/>
        <v>1.6714492195027943</v>
      </c>
      <c r="AC40" s="150">
        <f t="shared" si="16"/>
        <v>1.2928453965972861</v>
      </c>
      <c r="AD40" s="164">
        <f t="shared" si="17"/>
        <v>0.004338962788557327</v>
      </c>
      <c r="AE40" s="150">
        <f t="shared" si="18"/>
        <v>91.16651954776796</v>
      </c>
      <c r="AF40" s="110"/>
    </row>
    <row r="41" spans="1:32" ht="11.25" customHeight="1">
      <c r="A41" s="122" t="s">
        <v>66</v>
      </c>
      <c r="B41" s="126">
        <f t="shared" si="19"/>
        <v>7</v>
      </c>
      <c r="C41" s="126">
        <v>7</v>
      </c>
      <c r="D41" s="126"/>
      <c r="E41" s="126">
        <f t="shared" si="4"/>
        <v>51</v>
      </c>
      <c r="F41" s="129">
        <v>45</v>
      </c>
      <c r="G41" s="129">
        <v>6</v>
      </c>
      <c r="H41" s="130">
        <f t="shared" si="20"/>
        <v>58</v>
      </c>
      <c r="I41" s="149">
        <v>31</v>
      </c>
      <c r="J41" s="150">
        <f t="shared" si="5"/>
        <v>6.2</v>
      </c>
      <c r="K41" s="127">
        <v>432</v>
      </c>
      <c r="L41" s="152">
        <f t="shared" si="6"/>
        <v>0.0010702665205877657</v>
      </c>
      <c r="M41" s="144">
        <v>10</v>
      </c>
      <c r="N41" s="153">
        <f t="shared" si="7"/>
        <v>0.023148148148148147</v>
      </c>
      <c r="O41" s="153">
        <f t="shared" si="8"/>
        <v>0.009335775659509226</v>
      </c>
      <c r="P41" s="152">
        <f t="shared" si="9"/>
        <v>0.0005601465395705535</v>
      </c>
      <c r="Q41" s="149">
        <f t="shared" si="10"/>
        <v>463</v>
      </c>
      <c r="R41" s="160">
        <v>453</v>
      </c>
      <c r="S41" s="153">
        <f t="shared" si="1"/>
        <v>0.978401727861771</v>
      </c>
      <c r="T41" s="153">
        <f t="shared" si="11"/>
        <v>1.0633325790103911</v>
      </c>
      <c r="U41" s="152">
        <f t="shared" si="12"/>
        <v>0.00022847924045055532</v>
      </c>
      <c r="V41" s="144">
        <v>1</v>
      </c>
      <c r="W41" s="144">
        <v>0</v>
      </c>
      <c r="X41" s="153">
        <f t="shared" si="2"/>
        <v>0</v>
      </c>
      <c r="Y41" s="150">
        <f t="shared" si="13"/>
        <v>0</v>
      </c>
      <c r="Z41" s="163">
        <f t="shared" si="14"/>
        <v>0</v>
      </c>
      <c r="AA41" s="162">
        <v>100508</v>
      </c>
      <c r="AB41" s="150">
        <f t="shared" si="15"/>
        <v>1.7258626179010625</v>
      </c>
      <c r="AC41" s="150">
        <f t="shared" si="16"/>
        <v>1.313720905634474</v>
      </c>
      <c r="AD41" s="164">
        <f t="shared" si="17"/>
        <v>0.0024420656766328415</v>
      </c>
      <c r="AE41" s="150">
        <f t="shared" si="18"/>
        <v>51.31056408983528</v>
      </c>
      <c r="AF41" s="110"/>
    </row>
    <row r="42" spans="1:32" ht="11.25" customHeight="1">
      <c r="A42" s="128" t="s">
        <v>67</v>
      </c>
      <c r="B42" s="126">
        <f t="shared" si="19"/>
        <v>123</v>
      </c>
      <c r="C42" s="126">
        <v>123</v>
      </c>
      <c r="D42" s="126"/>
      <c r="E42" s="126">
        <f t="shared" si="4"/>
        <v>398</v>
      </c>
      <c r="F42" s="129">
        <v>337</v>
      </c>
      <c r="G42" s="129">
        <v>61</v>
      </c>
      <c r="H42" s="130">
        <f t="shared" si="20"/>
        <v>521</v>
      </c>
      <c r="I42" s="149">
        <v>267</v>
      </c>
      <c r="J42" s="150">
        <f t="shared" si="5"/>
        <v>53.400000000000006</v>
      </c>
      <c r="K42" s="127">
        <v>7289</v>
      </c>
      <c r="L42" s="152">
        <f t="shared" si="6"/>
        <v>0.01805827006612089</v>
      </c>
      <c r="M42" s="144">
        <v>330.33</v>
      </c>
      <c r="N42" s="153">
        <f t="shared" si="7"/>
        <v>0.04531897379613115</v>
      </c>
      <c r="O42" s="153">
        <f t="shared" si="8"/>
        <v>0.01827739177112985</v>
      </c>
      <c r="P42" s="152">
        <f t="shared" si="9"/>
        <v>0.001096643506267791</v>
      </c>
      <c r="Q42" s="149">
        <f t="shared" si="10"/>
        <v>7556</v>
      </c>
      <c r="R42" s="160">
        <v>6469</v>
      </c>
      <c r="S42" s="153">
        <f t="shared" si="1"/>
        <v>0.856140815246162</v>
      </c>
      <c r="T42" s="153">
        <f t="shared" si="11"/>
        <v>0.9304587217576711</v>
      </c>
      <c r="U42" s="152">
        <f t="shared" si="12"/>
        <v>0.00019992851363177292</v>
      </c>
      <c r="V42" s="144">
        <v>2</v>
      </c>
      <c r="W42" s="144">
        <v>2</v>
      </c>
      <c r="X42" s="153">
        <f t="shared" si="2"/>
        <v>1</v>
      </c>
      <c r="Y42" s="150">
        <f t="shared" si="13"/>
        <v>1.8514851485148514</v>
      </c>
      <c r="Z42" s="163">
        <f t="shared" si="14"/>
        <v>0.0003219211981665983</v>
      </c>
      <c r="AA42" s="162">
        <v>135641</v>
      </c>
      <c r="AB42" s="150">
        <f t="shared" si="15"/>
        <v>1.2788389941094507</v>
      </c>
      <c r="AC42" s="150">
        <f t="shared" si="16"/>
        <v>1.1308576365349665</v>
      </c>
      <c r="AD42" s="164">
        <f t="shared" si="17"/>
        <v>0.022251618022213777</v>
      </c>
      <c r="AE42" s="150">
        <f t="shared" si="18"/>
        <v>467.53168170545973</v>
      </c>
      <c r="AF42" s="110"/>
    </row>
    <row r="43" spans="1:32" ht="11.25" customHeight="1">
      <c r="A43" s="122" t="s">
        <v>68</v>
      </c>
      <c r="B43" s="126">
        <f t="shared" si="19"/>
        <v>42</v>
      </c>
      <c r="C43" s="126">
        <v>42</v>
      </c>
      <c r="D43" s="126"/>
      <c r="E43" s="126">
        <f t="shared" si="4"/>
        <v>422</v>
      </c>
      <c r="F43" s="129">
        <v>365</v>
      </c>
      <c r="G43" s="129">
        <v>57</v>
      </c>
      <c r="H43" s="130">
        <f t="shared" si="20"/>
        <v>464</v>
      </c>
      <c r="I43" s="149">
        <v>188</v>
      </c>
      <c r="J43" s="150">
        <f t="shared" si="5"/>
        <v>37.6</v>
      </c>
      <c r="K43" s="127">
        <v>5922</v>
      </c>
      <c r="L43" s="152">
        <f t="shared" si="6"/>
        <v>0.014671570219723954</v>
      </c>
      <c r="M43" s="144">
        <v>0</v>
      </c>
      <c r="N43" s="153">
        <f t="shared" si="7"/>
        <v>0</v>
      </c>
      <c r="O43" s="153">
        <f t="shared" si="8"/>
        <v>0</v>
      </c>
      <c r="P43" s="152">
        <f t="shared" si="9"/>
        <v>0</v>
      </c>
      <c r="Q43" s="149">
        <f t="shared" si="10"/>
        <v>6110</v>
      </c>
      <c r="R43" s="160">
        <v>5881</v>
      </c>
      <c r="S43" s="153">
        <f t="shared" si="1"/>
        <v>0.9625204582651391</v>
      </c>
      <c r="T43" s="153">
        <f t="shared" si="11"/>
        <v>1.0460727246200565</v>
      </c>
      <c r="U43" s="152">
        <f t="shared" si="12"/>
        <v>0.00022477059980581843</v>
      </c>
      <c r="V43" s="144">
        <v>1</v>
      </c>
      <c r="W43" s="144">
        <v>1</v>
      </c>
      <c r="X43" s="153">
        <f t="shared" si="2"/>
        <v>1</v>
      </c>
      <c r="Y43" s="150">
        <f t="shared" si="13"/>
        <v>1.8514851485148514</v>
      </c>
      <c r="Z43" s="163">
        <f t="shared" si="14"/>
        <v>0.0003219211981665983</v>
      </c>
      <c r="AA43" s="162">
        <v>97526</v>
      </c>
      <c r="AB43" s="150">
        <f t="shared" si="15"/>
        <v>1.7786333900703402</v>
      </c>
      <c r="AC43" s="150">
        <f t="shared" si="16"/>
        <v>1.3336541493469511</v>
      </c>
      <c r="AD43" s="164">
        <f t="shared" si="17"/>
        <v>0.02029589828574987</v>
      </c>
      <c r="AE43" s="150">
        <f t="shared" si="18"/>
        <v>426.43979632342945</v>
      </c>
      <c r="AF43" s="110"/>
    </row>
    <row r="44" spans="1:32" ht="11.25" customHeight="1">
      <c r="A44" s="122" t="s">
        <v>69</v>
      </c>
      <c r="B44" s="126">
        <f t="shared" si="19"/>
        <v>103</v>
      </c>
      <c r="C44" s="126">
        <v>103</v>
      </c>
      <c r="D44" s="126"/>
      <c r="E44" s="126">
        <f t="shared" si="4"/>
        <v>261</v>
      </c>
      <c r="F44" s="129">
        <v>226</v>
      </c>
      <c r="G44" s="129">
        <v>35</v>
      </c>
      <c r="H44" s="130">
        <f t="shared" si="20"/>
        <v>364</v>
      </c>
      <c r="I44" s="149">
        <v>175</v>
      </c>
      <c r="J44" s="150">
        <f t="shared" si="5"/>
        <v>35</v>
      </c>
      <c r="K44" s="127">
        <v>4138</v>
      </c>
      <c r="L44" s="152">
        <f t="shared" si="6"/>
        <v>0.010251765884704108</v>
      </c>
      <c r="M44" s="144">
        <v>208</v>
      </c>
      <c r="N44" s="153">
        <f t="shared" si="7"/>
        <v>0.05026582890285162</v>
      </c>
      <c r="O44" s="153">
        <f t="shared" si="8"/>
        <v>0.02027248568537605</v>
      </c>
      <c r="P44" s="152">
        <f t="shared" si="9"/>
        <v>0.0012163491411225629</v>
      </c>
      <c r="Q44" s="149">
        <f t="shared" si="10"/>
        <v>4313</v>
      </c>
      <c r="R44" s="160">
        <v>2913</v>
      </c>
      <c r="S44" s="153">
        <f t="shared" si="1"/>
        <v>0.6753999536285648</v>
      </c>
      <c r="T44" s="153">
        <f t="shared" si="11"/>
        <v>0.7340285223380394</v>
      </c>
      <c r="U44" s="152">
        <f t="shared" si="12"/>
        <v>0.00015772137764171693</v>
      </c>
      <c r="V44" s="144">
        <v>1</v>
      </c>
      <c r="W44" s="144">
        <v>1</v>
      </c>
      <c r="X44" s="153">
        <f t="shared" si="2"/>
        <v>1</v>
      </c>
      <c r="Y44" s="150">
        <f t="shared" si="13"/>
        <v>1.8514851485148514</v>
      </c>
      <c r="Z44" s="163">
        <f t="shared" si="14"/>
        <v>0.0003219211981665983</v>
      </c>
      <c r="AA44" s="162">
        <v>101007</v>
      </c>
      <c r="AB44" s="150">
        <f t="shared" si="15"/>
        <v>1.7173364222281624</v>
      </c>
      <c r="AC44" s="150">
        <f t="shared" si="16"/>
        <v>1.3104718319094701</v>
      </c>
      <c r="AD44" s="164">
        <f t="shared" si="17"/>
        <v>0.015657199791424898</v>
      </c>
      <c r="AE44" s="150">
        <f t="shared" si="18"/>
        <v>328.9754903205451</v>
      </c>
      <c r="AF44" s="110"/>
    </row>
    <row r="45" spans="1:32" ht="11.25" customHeight="1">
      <c r="A45" s="122" t="s">
        <v>70</v>
      </c>
      <c r="B45" s="126">
        <f t="shared" si="19"/>
        <v>37</v>
      </c>
      <c r="C45" s="126">
        <v>37</v>
      </c>
      <c r="D45" s="126"/>
      <c r="E45" s="126">
        <f t="shared" si="4"/>
        <v>140</v>
      </c>
      <c r="F45" s="129">
        <v>121</v>
      </c>
      <c r="G45" s="129">
        <v>19</v>
      </c>
      <c r="H45" s="130">
        <f t="shared" si="20"/>
        <v>177</v>
      </c>
      <c r="I45" s="149">
        <v>74</v>
      </c>
      <c r="J45" s="150">
        <f t="shared" si="5"/>
        <v>14.8</v>
      </c>
      <c r="K45" s="127">
        <v>2335</v>
      </c>
      <c r="L45" s="152">
        <f t="shared" si="6"/>
        <v>0.005784889642528781</v>
      </c>
      <c r="M45" s="144">
        <v>0</v>
      </c>
      <c r="N45" s="153">
        <f t="shared" si="7"/>
        <v>0</v>
      </c>
      <c r="O45" s="153">
        <f t="shared" si="8"/>
        <v>0</v>
      </c>
      <c r="P45" s="152">
        <f t="shared" si="9"/>
        <v>0</v>
      </c>
      <c r="Q45" s="149">
        <f t="shared" si="10"/>
        <v>2409</v>
      </c>
      <c r="R45" s="160">
        <v>2388</v>
      </c>
      <c r="S45" s="153">
        <f t="shared" si="1"/>
        <v>0.9912826899128269</v>
      </c>
      <c r="T45" s="153">
        <f t="shared" si="11"/>
        <v>1.0773316820453147</v>
      </c>
      <c r="U45" s="152">
        <f t="shared" si="12"/>
        <v>0.00023148724047946924</v>
      </c>
      <c r="V45" s="144">
        <v>1</v>
      </c>
      <c r="W45" s="144">
        <v>1</v>
      </c>
      <c r="X45" s="153">
        <f t="shared" si="2"/>
        <v>1</v>
      </c>
      <c r="Y45" s="150">
        <f t="shared" si="13"/>
        <v>1.8514851485148514</v>
      </c>
      <c r="Z45" s="163">
        <f t="shared" si="14"/>
        <v>0.0003219211981665983</v>
      </c>
      <c r="AA45" s="162">
        <v>117560</v>
      </c>
      <c r="AB45" s="150">
        <f t="shared" si="15"/>
        <v>1.4755273902687989</v>
      </c>
      <c r="AC45" s="150">
        <f t="shared" si="16"/>
        <v>1.214712883881948</v>
      </c>
      <c r="AD45" s="164">
        <f t="shared" si="17"/>
        <v>0.007699212341087318</v>
      </c>
      <c r="AE45" s="150">
        <f t="shared" si="18"/>
        <v>161.7691661811954</v>
      </c>
      <c r="AF45" s="110"/>
    </row>
    <row r="46" spans="1:32" ht="11.25" customHeight="1">
      <c r="A46" s="128" t="s">
        <v>71</v>
      </c>
      <c r="B46" s="126">
        <f aca="true" t="shared" si="21" ref="B46:B77">H46-E46</f>
        <v>84</v>
      </c>
      <c r="C46" s="126">
        <v>84</v>
      </c>
      <c r="D46" s="126"/>
      <c r="E46" s="126">
        <f t="shared" si="4"/>
        <v>281</v>
      </c>
      <c r="F46" s="129">
        <v>243</v>
      </c>
      <c r="G46" s="129">
        <v>38</v>
      </c>
      <c r="H46" s="130">
        <f aca="true" t="shared" si="22" ref="H46:H77">ROUND(J46+AE46,0)</f>
        <v>365</v>
      </c>
      <c r="I46" s="149">
        <v>255</v>
      </c>
      <c r="J46" s="150">
        <f t="shared" si="5"/>
        <v>51</v>
      </c>
      <c r="K46" s="127">
        <v>3995</v>
      </c>
      <c r="L46" s="152">
        <f t="shared" si="6"/>
        <v>0.009897487846639177</v>
      </c>
      <c r="M46" s="144">
        <v>229.09</v>
      </c>
      <c r="N46" s="153">
        <f t="shared" si="7"/>
        <v>0.0573441802252816</v>
      </c>
      <c r="O46" s="153">
        <f t="shared" si="8"/>
        <v>0.023127223764745193</v>
      </c>
      <c r="P46" s="152">
        <f t="shared" si="9"/>
        <v>0.0013876334258847113</v>
      </c>
      <c r="Q46" s="149">
        <f t="shared" si="10"/>
        <v>4250</v>
      </c>
      <c r="R46" s="160">
        <v>4120</v>
      </c>
      <c r="S46" s="153">
        <f t="shared" si="1"/>
        <v>0.9694117647058823</v>
      </c>
      <c r="T46" s="153">
        <f t="shared" si="11"/>
        <v>1.0535622357704515</v>
      </c>
      <c r="U46" s="152">
        <f t="shared" si="12"/>
        <v>0.00022637987789318856</v>
      </c>
      <c r="V46" s="144">
        <v>2</v>
      </c>
      <c r="W46" s="144">
        <v>2</v>
      </c>
      <c r="X46" s="153">
        <f t="shared" si="2"/>
        <v>1</v>
      </c>
      <c r="Y46" s="150">
        <f t="shared" si="13"/>
        <v>1.8514851485148514</v>
      </c>
      <c r="Z46" s="163">
        <f t="shared" si="14"/>
        <v>0.0003219211981665983</v>
      </c>
      <c r="AA46" s="162">
        <v>108723</v>
      </c>
      <c r="AB46" s="150">
        <f t="shared" si="15"/>
        <v>1.5954581827212273</v>
      </c>
      <c r="AC46" s="150">
        <f t="shared" si="16"/>
        <v>1.2631144772827312</v>
      </c>
      <c r="AD46" s="164">
        <f t="shared" si="17"/>
        <v>0.01494696708429706</v>
      </c>
      <c r="AE46" s="150">
        <f t="shared" si="18"/>
        <v>314.0526972169511</v>
      </c>
      <c r="AF46" s="110"/>
    </row>
    <row r="47" spans="1:32" ht="11.25" customHeight="1">
      <c r="A47" s="122" t="s">
        <v>72</v>
      </c>
      <c r="B47" s="126">
        <f t="shared" si="21"/>
        <v>83</v>
      </c>
      <c r="C47" s="126">
        <v>83</v>
      </c>
      <c r="D47" s="126"/>
      <c r="E47" s="126">
        <f t="shared" si="4"/>
        <v>212</v>
      </c>
      <c r="F47" s="129">
        <v>184</v>
      </c>
      <c r="G47" s="129">
        <v>28</v>
      </c>
      <c r="H47" s="130">
        <f t="shared" si="22"/>
        <v>295</v>
      </c>
      <c r="I47" s="149">
        <v>126</v>
      </c>
      <c r="J47" s="150">
        <f t="shared" si="5"/>
        <v>25.200000000000003</v>
      </c>
      <c r="K47" s="127">
        <v>2650</v>
      </c>
      <c r="L47" s="152">
        <f t="shared" si="6"/>
        <v>0.0065652923137906926</v>
      </c>
      <c r="M47" s="144">
        <v>231.88</v>
      </c>
      <c r="N47" s="153">
        <f t="shared" si="7"/>
        <v>0.08750188679245283</v>
      </c>
      <c r="O47" s="153">
        <f t="shared" si="8"/>
        <v>0.03528999294673448</v>
      </c>
      <c r="P47" s="152">
        <f t="shared" si="9"/>
        <v>0.0021173995768040683</v>
      </c>
      <c r="Q47" s="149">
        <f t="shared" si="10"/>
        <v>2776</v>
      </c>
      <c r="R47" s="160">
        <v>2732</v>
      </c>
      <c r="S47" s="153">
        <f t="shared" si="1"/>
        <v>0.984149855907781</v>
      </c>
      <c r="T47" s="153">
        <f t="shared" si="11"/>
        <v>1.069579677360272</v>
      </c>
      <c r="U47" s="152">
        <f t="shared" si="12"/>
        <v>0.00022982156016705365</v>
      </c>
      <c r="V47" s="144">
        <v>1</v>
      </c>
      <c r="W47" s="144">
        <v>1</v>
      </c>
      <c r="X47" s="153">
        <f t="shared" si="2"/>
        <v>1</v>
      </c>
      <c r="Y47" s="150">
        <f t="shared" si="13"/>
        <v>1.8514851485148514</v>
      </c>
      <c r="Z47" s="163">
        <f t="shared" si="14"/>
        <v>0.0003219211981665983</v>
      </c>
      <c r="AA47" s="162">
        <v>89702</v>
      </c>
      <c r="AB47" s="150">
        <f t="shared" si="15"/>
        <v>1.9337695926512228</v>
      </c>
      <c r="AC47" s="150">
        <f t="shared" si="16"/>
        <v>1.3906004432083368</v>
      </c>
      <c r="AD47" s="164">
        <f t="shared" si="17"/>
        <v>0.012841408915578272</v>
      </c>
      <c r="AE47" s="150">
        <f t="shared" si="18"/>
        <v>269.8125367680785</v>
      </c>
      <c r="AF47" s="110"/>
    </row>
    <row r="48" spans="1:32" ht="11.25" customHeight="1">
      <c r="A48" s="122" t="s">
        <v>73</v>
      </c>
      <c r="B48" s="126">
        <f t="shared" si="21"/>
        <v>15</v>
      </c>
      <c r="C48" s="126">
        <v>15</v>
      </c>
      <c r="D48" s="126"/>
      <c r="E48" s="126">
        <f t="shared" si="4"/>
        <v>449</v>
      </c>
      <c r="F48" s="129">
        <v>389</v>
      </c>
      <c r="G48" s="129">
        <v>60</v>
      </c>
      <c r="H48" s="130">
        <f t="shared" si="22"/>
        <v>464</v>
      </c>
      <c r="I48" s="149">
        <v>239</v>
      </c>
      <c r="J48" s="150">
        <f t="shared" si="5"/>
        <v>47.800000000000004</v>
      </c>
      <c r="K48" s="127">
        <v>5569</v>
      </c>
      <c r="L48" s="152">
        <f t="shared" si="6"/>
        <v>0.013797023734151082</v>
      </c>
      <c r="M48" s="144">
        <v>25.42</v>
      </c>
      <c r="N48" s="153">
        <f t="shared" si="7"/>
        <v>0.004564553779852757</v>
      </c>
      <c r="O48" s="153">
        <f t="shared" si="8"/>
        <v>0.0018409096832171128</v>
      </c>
      <c r="P48" s="152">
        <f t="shared" si="9"/>
        <v>0.00011045458099302674</v>
      </c>
      <c r="Q48" s="149">
        <f t="shared" si="10"/>
        <v>5808</v>
      </c>
      <c r="R48" s="160">
        <v>5703</v>
      </c>
      <c r="S48" s="153">
        <f t="shared" si="1"/>
        <v>0.9819214876033058</v>
      </c>
      <c r="T48" s="153">
        <f t="shared" si="11"/>
        <v>1.06715787397552</v>
      </c>
      <c r="U48" s="152">
        <f t="shared" si="12"/>
        <v>0.00022930118506636442</v>
      </c>
      <c r="V48" s="144">
        <v>1</v>
      </c>
      <c r="W48" s="144">
        <v>1</v>
      </c>
      <c r="X48" s="153">
        <f t="shared" si="2"/>
        <v>1</v>
      </c>
      <c r="Y48" s="150">
        <f t="shared" si="13"/>
        <v>1.8514851485148514</v>
      </c>
      <c r="Z48" s="163">
        <f t="shared" si="14"/>
        <v>0.0003219211981665983</v>
      </c>
      <c r="AA48" s="162">
        <v>92224</v>
      </c>
      <c r="AB48" s="150">
        <f t="shared" si="15"/>
        <v>1.8808878383067313</v>
      </c>
      <c r="AC48" s="150">
        <f t="shared" si="16"/>
        <v>1.371454643182461</v>
      </c>
      <c r="AD48" s="164">
        <f t="shared" si="17"/>
        <v>0.019829452207174726</v>
      </c>
      <c r="AE48" s="150">
        <f t="shared" si="18"/>
        <v>416.6392362327678</v>
      </c>
      <c r="AF48" s="110"/>
    </row>
    <row r="49" spans="1:32" ht="11.25" customHeight="1">
      <c r="A49" s="122" t="s">
        <v>74</v>
      </c>
      <c r="B49" s="126">
        <f t="shared" si="21"/>
        <v>54</v>
      </c>
      <c r="C49" s="126">
        <v>54</v>
      </c>
      <c r="D49" s="126"/>
      <c r="E49" s="126">
        <f t="shared" si="4"/>
        <v>171</v>
      </c>
      <c r="F49" s="129">
        <v>148</v>
      </c>
      <c r="G49" s="129">
        <v>23</v>
      </c>
      <c r="H49" s="130">
        <f t="shared" si="22"/>
        <v>225</v>
      </c>
      <c r="I49" s="149">
        <v>107</v>
      </c>
      <c r="J49" s="150">
        <f t="shared" si="5"/>
        <v>21.400000000000002</v>
      </c>
      <c r="K49" s="127">
        <v>2767</v>
      </c>
      <c r="L49" s="152">
        <f t="shared" si="6"/>
        <v>0.006855156163116546</v>
      </c>
      <c r="M49" s="144">
        <v>24</v>
      </c>
      <c r="N49" s="153">
        <f t="shared" si="7"/>
        <v>0.008673653776653415</v>
      </c>
      <c r="O49" s="153">
        <f t="shared" si="8"/>
        <v>0.003498132346866341</v>
      </c>
      <c r="P49" s="152">
        <f t="shared" si="9"/>
        <v>0.0002098879408119804</v>
      </c>
      <c r="Q49" s="149">
        <f t="shared" si="10"/>
        <v>2874</v>
      </c>
      <c r="R49" s="160">
        <v>2815</v>
      </c>
      <c r="S49" s="153">
        <f t="shared" si="1"/>
        <v>0.9794711203897007</v>
      </c>
      <c r="T49" s="153">
        <f t="shared" si="11"/>
        <v>1.064494800909961</v>
      </c>
      <c r="U49" s="152">
        <f t="shared" si="12"/>
        <v>0.00022872896812944942</v>
      </c>
      <c r="V49" s="144">
        <v>1</v>
      </c>
      <c r="W49" s="144">
        <v>1</v>
      </c>
      <c r="X49" s="153">
        <f t="shared" si="2"/>
        <v>1</v>
      </c>
      <c r="Y49" s="150">
        <f t="shared" si="13"/>
        <v>1.8514851485148514</v>
      </c>
      <c r="Z49" s="163">
        <f t="shared" si="14"/>
        <v>0.0003219211981665983</v>
      </c>
      <c r="AA49" s="162">
        <v>107265</v>
      </c>
      <c r="AB49" s="150">
        <f t="shared" si="15"/>
        <v>1.6171444553209342</v>
      </c>
      <c r="AC49" s="150">
        <f t="shared" si="16"/>
        <v>1.2716699474788786</v>
      </c>
      <c r="AD49" s="164">
        <f t="shared" si="17"/>
        <v>0.00968464953263168</v>
      </c>
      <c r="AE49" s="150">
        <f t="shared" si="18"/>
        <v>203.48544893225758</v>
      </c>
      <c r="AF49" s="110"/>
    </row>
    <row r="50" spans="1:32" ht="11.25" customHeight="1">
      <c r="A50" s="128" t="s">
        <v>75</v>
      </c>
      <c r="B50" s="126">
        <f t="shared" si="21"/>
        <v>70</v>
      </c>
      <c r="C50" s="126">
        <v>70</v>
      </c>
      <c r="D50" s="126"/>
      <c r="E50" s="126">
        <f t="shared" si="4"/>
        <v>273</v>
      </c>
      <c r="F50" s="129">
        <v>237</v>
      </c>
      <c r="G50" s="129">
        <v>36</v>
      </c>
      <c r="H50" s="130">
        <f t="shared" si="22"/>
        <v>343</v>
      </c>
      <c r="I50" s="149">
        <v>270</v>
      </c>
      <c r="J50" s="150">
        <f t="shared" si="5"/>
        <v>54</v>
      </c>
      <c r="K50" s="127">
        <v>4772</v>
      </c>
      <c r="L50" s="152">
        <f t="shared" si="6"/>
        <v>0.01182248110241856</v>
      </c>
      <c r="M50" s="144">
        <v>0</v>
      </c>
      <c r="N50" s="153">
        <f t="shared" si="7"/>
        <v>0</v>
      </c>
      <c r="O50" s="153">
        <f t="shared" si="8"/>
        <v>0</v>
      </c>
      <c r="P50" s="152">
        <f t="shared" si="9"/>
        <v>0</v>
      </c>
      <c r="Q50" s="149">
        <f t="shared" si="10"/>
        <v>5042</v>
      </c>
      <c r="R50" s="160">
        <v>5012</v>
      </c>
      <c r="S50" s="153">
        <f t="shared" si="1"/>
        <v>0.9940499801666005</v>
      </c>
      <c r="T50" s="153">
        <f t="shared" si="11"/>
        <v>1.0803391888787768</v>
      </c>
      <c r="U50" s="152">
        <f t="shared" si="12"/>
        <v>0.00023213346621403554</v>
      </c>
      <c r="V50" s="144">
        <v>4</v>
      </c>
      <c r="W50" s="144">
        <v>4</v>
      </c>
      <c r="X50" s="153">
        <f t="shared" si="2"/>
        <v>1</v>
      </c>
      <c r="Y50" s="150">
        <f t="shared" si="13"/>
        <v>1.8514851485148514</v>
      </c>
      <c r="Z50" s="163">
        <f t="shared" si="14"/>
        <v>0.0003219211981665983</v>
      </c>
      <c r="AA50" s="162">
        <v>140140</v>
      </c>
      <c r="AB50" s="150">
        <f t="shared" si="15"/>
        <v>1.237783644926502</v>
      </c>
      <c r="AC50" s="150">
        <f t="shared" si="16"/>
        <v>1.1125572546734401</v>
      </c>
      <c r="AD50" s="164">
        <f t="shared" si="17"/>
        <v>0.013769604655077752</v>
      </c>
      <c r="AE50" s="150">
        <f t="shared" si="18"/>
        <v>289.3149798985876</v>
      </c>
      <c r="AF50" s="110"/>
    </row>
    <row r="51" spans="1:32" ht="11.25" customHeight="1">
      <c r="A51" s="122" t="s">
        <v>76</v>
      </c>
      <c r="B51" s="126">
        <f t="shared" si="21"/>
        <v>24</v>
      </c>
      <c r="C51" s="126">
        <v>24</v>
      </c>
      <c r="D51" s="126"/>
      <c r="E51" s="126">
        <f t="shared" si="4"/>
        <v>131</v>
      </c>
      <c r="F51" s="129">
        <v>114</v>
      </c>
      <c r="G51" s="129">
        <v>17</v>
      </c>
      <c r="H51" s="130">
        <f t="shared" si="22"/>
        <v>155</v>
      </c>
      <c r="I51" s="149">
        <v>116</v>
      </c>
      <c r="J51" s="150">
        <f t="shared" si="5"/>
        <v>23.200000000000003</v>
      </c>
      <c r="K51" s="127">
        <v>2046</v>
      </c>
      <c r="L51" s="152">
        <f t="shared" si="6"/>
        <v>0.005068901160005946</v>
      </c>
      <c r="M51" s="144">
        <v>0</v>
      </c>
      <c r="N51" s="153">
        <f t="shared" si="7"/>
        <v>0</v>
      </c>
      <c r="O51" s="153">
        <f t="shared" si="8"/>
        <v>0</v>
      </c>
      <c r="P51" s="152">
        <f t="shared" si="9"/>
        <v>0</v>
      </c>
      <c r="Q51" s="149">
        <f t="shared" si="10"/>
        <v>2162</v>
      </c>
      <c r="R51" s="160">
        <v>2079</v>
      </c>
      <c r="S51" s="153">
        <f t="shared" si="1"/>
        <v>0.9616096207215541</v>
      </c>
      <c r="T51" s="153">
        <f t="shared" si="11"/>
        <v>1.0450828211819296</v>
      </c>
      <c r="U51" s="152">
        <f t="shared" si="12"/>
        <v>0.00022455789835179815</v>
      </c>
      <c r="V51" s="144">
        <v>1</v>
      </c>
      <c r="W51" s="144">
        <v>1</v>
      </c>
      <c r="X51" s="153">
        <f t="shared" si="2"/>
        <v>1</v>
      </c>
      <c r="Y51" s="150">
        <f t="shared" si="13"/>
        <v>1.8514851485148514</v>
      </c>
      <c r="Z51" s="163">
        <f t="shared" si="14"/>
        <v>0.0003219211981665983</v>
      </c>
      <c r="AA51" s="162">
        <v>139083</v>
      </c>
      <c r="AB51" s="150">
        <f t="shared" si="15"/>
        <v>1.2471905265201355</v>
      </c>
      <c r="AC51" s="150">
        <f t="shared" si="16"/>
        <v>1.116776847234995</v>
      </c>
      <c r="AD51" s="164">
        <f t="shared" si="17"/>
        <v>0.006271126658906893</v>
      </c>
      <c r="AE51" s="150">
        <f t="shared" si="18"/>
        <v>131.7634695193723</v>
      </c>
      <c r="AF51" s="110"/>
    </row>
    <row r="52" spans="1:32" ht="11.25" customHeight="1">
      <c r="A52" s="122" t="s">
        <v>77</v>
      </c>
      <c r="B52" s="126">
        <f t="shared" si="21"/>
        <v>25</v>
      </c>
      <c r="C52" s="126">
        <v>25</v>
      </c>
      <c r="D52" s="126"/>
      <c r="E52" s="126">
        <f t="shared" si="4"/>
        <v>118</v>
      </c>
      <c r="F52" s="129">
        <v>103</v>
      </c>
      <c r="G52" s="129">
        <v>15</v>
      </c>
      <c r="H52" s="130">
        <f t="shared" si="22"/>
        <v>143</v>
      </c>
      <c r="I52" s="149">
        <v>122</v>
      </c>
      <c r="J52" s="150">
        <f t="shared" si="5"/>
        <v>24.400000000000002</v>
      </c>
      <c r="K52" s="127">
        <v>1623</v>
      </c>
      <c r="L52" s="152">
        <f t="shared" si="6"/>
        <v>0.004020931858597092</v>
      </c>
      <c r="M52" s="144">
        <v>0</v>
      </c>
      <c r="N52" s="153">
        <f t="shared" si="7"/>
        <v>0</v>
      </c>
      <c r="O52" s="153">
        <f t="shared" si="8"/>
        <v>0</v>
      </c>
      <c r="P52" s="152">
        <f t="shared" si="9"/>
        <v>0</v>
      </c>
      <c r="Q52" s="149">
        <f t="shared" si="10"/>
        <v>1745</v>
      </c>
      <c r="R52" s="160">
        <v>1481</v>
      </c>
      <c r="S52" s="153">
        <f t="shared" si="1"/>
        <v>0.8487106017191977</v>
      </c>
      <c r="T52" s="153">
        <f t="shared" si="11"/>
        <v>0.922383523311843</v>
      </c>
      <c r="U52" s="152">
        <f t="shared" si="12"/>
        <v>0.00019819338838139512</v>
      </c>
      <c r="V52" s="144">
        <v>1</v>
      </c>
      <c r="W52" s="144">
        <v>1</v>
      </c>
      <c r="X52" s="153">
        <f t="shared" si="2"/>
        <v>1</v>
      </c>
      <c r="Y52" s="150">
        <f t="shared" si="13"/>
        <v>1.8514851485148514</v>
      </c>
      <c r="Z52" s="163">
        <f t="shared" si="14"/>
        <v>0.0003219211981665983</v>
      </c>
      <c r="AA52" s="162">
        <v>111952</v>
      </c>
      <c r="AB52" s="150">
        <f t="shared" si="15"/>
        <v>1.5494408317850508</v>
      </c>
      <c r="AC52" s="150">
        <f t="shared" si="16"/>
        <v>1.244765372182666</v>
      </c>
      <c r="AD52" s="164">
        <f t="shared" si="17"/>
        <v>0.005652537368389794</v>
      </c>
      <c r="AE52" s="150">
        <f t="shared" si="18"/>
        <v>118.76620833181606</v>
      </c>
      <c r="AF52" s="110"/>
    </row>
    <row r="53" spans="1:32" ht="11.25" customHeight="1">
      <c r="A53" s="122" t="s">
        <v>78</v>
      </c>
      <c r="B53" s="126">
        <f t="shared" si="21"/>
        <v>20</v>
      </c>
      <c r="C53" s="126">
        <v>20</v>
      </c>
      <c r="D53" s="126"/>
      <c r="E53" s="126">
        <f t="shared" si="4"/>
        <v>173</v>
      </c>
      <c r="F53" s="129">
        <v>150</v>
      </c>
      <c r="G53" s="129">
        <v>23</v>
      </c>
      <c r="H53" s="130">
        <f t="shared" si="22"/>
        <v>193</v>
      </c>
      <c r="I53" s="149">
        <v>79</v>
      </c>
      <c r="J53" s="150">
        <f t="shared" si="5"/>
        <v>15.8</v>
      </c>
      <c r="K53" s="127">
        <v>2418</v>
      </c>
      <c r="L53" s="152">
        <f t="shared" si="6"/>
        <v>0.0059905195527343</v>
      </c>
      <c r="M53" s="144">
        <v>0</v>
      </c>
      <c r="N53" s="153">
        <f t="shared" si="7"/>
        <v>0</v>
      </c>
      <c r="O53" s="153">
        <f t="shared" si="8"/>
        <v>0</v>
      </c>
      <c r="P53" s="152">
        <f t="shared" si="9"/>
        <v>0</v>
      </c>
      <c r="Q53" s="149">
        <f t="shared" si="10"/>
        <v>2497</v>
      </c>
      <c r="R53" s="160">
        <v>2310</v>
      </c>
      <c r="S53" s="153">
        <f t="shared" si="1"/>
        <v>0.9251101321585903</v>
      </c>
      <c r="T53" s="153">
        <f t="shared" si="11"/>
        <v>1.0054149688049356</v>
      </c>
      <c r="U53" s="152">
        <f t="shared" si="12"/>
        <v>0.00021603443075538984</v>
      </c>
      <c r="V53" s="144">
        <v>1</v>
      </c>
      <c r="W53" s="144">
        <v>1</v>
      </c>
      <c r="X53" s="153">
        <f t="shared" si="2"/>
        <v>1</v>
      </c>
      <c r="Y53" s="150">
        <f t="shared" si="13"/>
        <v>1.8514851485148514</v>
      </c>
      <c r="Z53" s="163">
        <f t="shared" si="14"/>
        <v>0.0003219211981665983</v>
      </c>
      <c r="AA53" s="162">
        <v>103542</v>
      </c>
      <c r="AB53" s="150">
        <f t="shared" si="15"/>
        <v>1.6752911861853161</v>
      </c>
      <c r="AC53" s="150">
        <f t="shared" si="16"/>
        <v>1.2943304007035128</v>
      </c>
      <c r="AD53" s="164">
        <f t="shared" si="17"/>
        <v>0.008450003897856122</v>
      </c>
      <c r="AE53" s="150">
        <f t="shared" si="18"/>
        <v>177.54414662513244</v>
      </c>
      <c r="AF53" s="110"/>
    </row>
    <row r="54" spans="1:32" ht="11.25" customHeight="1">
      <c r="A54" s="122" t="s">
        <v>79</v>
      </c>
      <c r="B54" s="126">
        <f t="shared" si="21"/>
        <v>27</v>
      </c>
      <c r="C54" s="126">
        <v>27</v>
      </c>
      <c r="D54" s="126"/>
      <c r="E54" s="126">
        <f t="shared" si="4"/>
        <v>95</v>
      </c>
      <c r="F54" s="129">
        <v>82</v>
      </c>
      <c r="G54" s="129">
        <v>13</v>
      </c>
      <c r="H54" s="130">
        <f t="shared" si="22"/>
        <v>122</v>
      </c>
      <c r="I54" s="149">
        <v>66</v>
      </c>
      <c r="J54" s="150">
        <f t="shared" si="5"/>
        <v>13.200000000000001</v>
      </c>
      <c r="K54" s="127">
        <v>1107</v>
      </c>
      <c r="L54" s="152">
        <f t="shared" si="6"/>
        <v>0.0027425579590061497</v>
      </c>
      <c r="M54" s="144">
        <v>20.57</v>
      </c>
      <c r="N54" s="153">
        <f t="shared" si="7"/>
        <v>0.01858175248419151</v>
      </c>
      <c r="O54" s="153">
        <f t="shared" si="8"/>
        <v>0.0074941231342870165</v>
      </c>
      <c r="P54" s="152">
        <f t="shared" si="9"/>
        <v>0.00044964738805722086</v>
      </c>
      <c r="Q54" s="149">
        <f t="shared" si="10"/>
        <v>1173</v>
      </c>
      <c r="R54" s="160">
        <v>1121</v>
      </c>
      <c r="S54" s="153">
        <f t="shared" si="1"/>
        <v>0.9556692242114238</v>
      </c>
      <c r="T54" s="153">
        <f t="shared" si="11"/>
        <v>1.0386267643684715</v>
      </c>
      <c r="U54" s="152">
        <f t="shared" si="12"/>
        <v>0.000223170679539771</v>
      </c>
      <c r="V54" s="144">
        <v>1</v>
      </c>
      <c r="W54" s="144">
        <v>1</v>
      </c>
      <c r="X54" s="153">
        <f t="shared" si="2"/>
        <v>1</v>
      </c>
      <c r="Y54" s="150">
        <f t="shared" si="13"/>
        <v>1.8514851485148514</v>
      </c>
      <c r="Z54" s="163">
        <f t="shared" si="14"/>
        <v>0.0003219211981665983</v>
      </c>
      <c r="AA54" s="162">
        <v>89879</v>
      </c>
      <c r="AB54" s="150">
        <f t="shared" si="15"/>
        <v>1.929961392538858</v>
      </c>
      <c r="AC54" s="150">
        <f t="shared" si="16"/>
        <v>1.3892305037461774</v>
      </c>
      <c r="AD54" s="164">
        <f t="shared" si="17"/>
        <v>0.0051919673062160564</v>
      </c>
      <c r="AE54" s="150">
        <f t="shared" si="18"/>
        <v>109.08910999693045</v>
      </c>
      <c r="AF54" s="110"/>
    </row>
    <row r="55" spans="1:32" ht="11.25" customHeight="1">
      <c r="A55" s="122" t="s">
        <v>80</v>
      </c>
      <c r="B55" s="126">
        <f t="shared" si="21"/>
        <v>14</v>
      </c>
      <c r="C55" s="126">
        <v>14</v>
      </c>
      <c r="D55" s="126"/>
      <c r="E55" s="126">
        <f t="shared" si="4"/>
        <v>54</v>
      </c>
      <c r="F55" s="129">
        <v>47</v>
      </c>
      <c r="G55" s="129">
        <v>7</v>
      </c>
      <c r="H55" s="130">
        <f t="shared" si="22"/>
        <v>68</v>
      </c>
      <c r="I55" s="149">
        <v>22</v>
      </c>
      <c r="J55" s="150">
        <f t="shared" si="5"/>
        <v>4.4</v>
      </c>
      <c r="K55" s="127">
        <v>767</v>
      </c>
      <c r="L55" s="152">
        <f t="shared" si="6"/>
        <v>0.0019002185678028154</v>
      </c>
      <c r="M55" s="144">
        <v>0</v>
      </c>
      <c r="N55" s="153">
        <f t="shared" si="7"/>
        <v>0</v>
      </c>
      <c r="O55" s="153">
        <f t="shared" si="8"/>
        <v>0</v>
      </c>
      <c r="P55" s="152">
        <f t="shared" si="9"/>
        <v>0</v>
      </c>
      <c r="Q55" s="149">
        <f t="shared" si="10"/>
        <v>789</v>
      </c>
      <c r="R55" s="160">
        <v>787</v>
      </c>
      <c r="S55" s="153">
        <f t="shared" si="1"/>
        <v>0.9974651457541192</v>
      </c>
      <c r="T55" s="153">
        <f t="shared" si="11"/>
        <v>1.0840508103206767</v>
      </c>
      <c r="U55" s="152">
        <f t="shared" si="12"/>
        <v>0.0002329309856962981</v>
      </c>
      <c r="V55" s="144">
        <v>1</v>
      </c>
      <c r="W55" s="144">
        <v>1</v>
      </c>
      <c r="X55" s="153">
        <f t="shared" si="2"/>
        <v>1</v>
      </c>
      <c r="Y55" s="150">
        <f t="shared" si="13"/>
        <v>1.8514851485148514</v>
      </c>
      <c r="Z55" s="163">
        <f t="shared" si="14"/>
        <v>0.0003219211981665983</v>
      </c>
      <c r="AA55" s="162">
        <v>114627</v>
      </c>
      <c r="AB55" s="150">
        <f t="shared" si="15"/>
        <v>1.513282210997409</v>
      </c>
      <c r="AC55" s="150">
        <f t="shared" si="16"/>
        <v>1.2301553605124065</v>
      </c>
      <c r="AD55" s="164">
        <f t="shared" si="17"/>
        <v>0.0030201184455987983</v>
      </c>
      <c r="AE55" s="150">
        <f t="shared" si="18"/>
        <v>63.45610707548931</v>
      </c>
      <c r="AF55" s="110"/>
    </row>
    <row r="56" spans="1:32" ht="11.25" customHeight="1">
      <c r="A56" s="122" t="s">
        <v>81</v>
      </c>
      <c r="B56" s="126">
        <f t="shared" si="21"/>
        <v>3</v>
      </c>
      <c r="C56" s="126">
        <v>3</v>
      </c>
      <c r="D56" s="126"/>
      <c r="E56" s="126">
        <f t="shared" si="4"/>
        <v>24</v>
      </c>
      <c r="F56" s="129">
        <v>21</v>
      </c>
      <c r="G56" s="129">
        <v>3</v>
      </c>
      <c r="H56" s="130">
        <f t="shared" si="22"/>
        <v>27</v>
      </c>
      <c r="I56" s="149">
        <v>11</v>
      </c>
      <c r="J56" s="150">
        <f t="shared" si="5"/>
        <v>2.2</v>
      </c>
      <c r="K56" s="127">
        <v>202</v>
      </c>
      <c r="L56" s="152">
        <f t="shared" si="6"/>
        <v>0.0005004486971266867</v>
      </c>
      <c r="M56" s="144">
        <v>0</v>
      </c>
      <c r="N56" s="153">
        <f t="shared" si="7"/>
        <v>0</v>
      </c>
      <c r="O56" s="153">
        <f t="shared" si="8"/>
        <v>0</v>
      </c>
      <c r="P56" s="152">
        <f t="shared" si="9"/>
        <v>0</v>
      </c>
      <c r="Q56" s="149">
        <f t="shared" si="10"/>
        <v>213</v>
      </c>
      <c r="R56" s="160">
        <v>210</v>
      </c>
      <c r="S56" s="153">
        <f t="shared" si="1"/>
        <v>0.9859154929577465</v>
      </c>
      <c r="T56" s="153">
        <f t="shared" si="11"/>
        <v>1.07149858177803</v>
      </c>
      <c r="U56" s="152">
        <f t="shared" si="12"/>
        <v>0.00023023387690832627</v>
      </c>
      <c r="V56" s="144">
        <v>1</v>
      </c>
      <c r="W56" s="144">
        <v>1</v>
      </c>
      <c r="X56" s="153">
        <f t="shared" si="2"/>
        <v>1</v>
      </c>
      <c r="Y56" s="150">
        <f t="shared" si="13"/>
        <v>1.8514851485148514</v>
      </c>
      <c r="Z56" s="163">
        <f t="shared" si="14"/>
        <v>0.0003219211981665983</v>
      </c>
      <c r="AA56" s="162">
        <v>140268</v>
      </c>
      <c r="AB56" s="150">
        <f t="shared" si="15"/>
        <v>1.2366541192574214</v>
      </c>
      <c r="AC56" s="150">
        <f t="shared" si="16"/>
        <v>1.1120495129522883</v>
      </c>
      <c r="AD56" s="164">
        <f t="shared" si="17"/>
        <v>0.0011705475122085432</v>
      </c>
      <c r="AE56" s="150">
        <f t="shared" si="18"/>
        <v>24.5945281980243</v>
      </c>
      <c r="AF56" s="110"/>
    </row>
    <row r="57" spans="1:32" ht="11.25" customHeight="1">
      <c r="A57" s="122" t="s">
        <v>82</v>
      </c>
      <c r="B57" s="126">
        <f t="shared" si="21"/>
        <v>4</v>
      </c>
      <c r="C57" s="126">
        <v>4</v>
      </c>
      <c r="D57" s="126"/>
      <c r="E57" s="126">
        <f t="shared" si="4"/>
        <v>23</v>
      </c>
      <c r="F57" s="129">
        <v>20</v>
      </c>
      <c r="G57" s="129">
        <v>3</v>
      </c>
      <c r="H57" s="130">
        <f t="shared" si="22"/>
        <v>27</v>
      </c>
      <c r="I57" s="149">
        <v>10</v>
      </c>
      <c r="J57" s="150">
        <f t="shared" si="5"/>
        <v>2</v>
      </c>
      <c r="K57" s="127">
        <v>224</v>
      </c>
      <c r="L57" s="152">
        <f t="shared" si="6"/>
        <v>0.0005549530106751378</v>
      </c>
      <c r="M57" s="144">
        <v>0</v>
      </c>
      <c r="N57" s="153">
        <f t="shared" si="7"/>
        <v>0</v>
      </c>
      <c r="O57" s="153">
        <f t="shared" si="8"/>
        <v>0</v>
      </c>
      <c r="P57" s="152">
        <f t="shared" si="9"/>
        <v>0</v>
      </c>
      <c r="Q57" s="149">
        <f t="shared" si="10"/>
        <v>234</v>
      </c>
      <c r="R57" s="160">
        <v>232</v>
      </c>
      <c r="S57" s="153">
        <f t="shared" si="1"/>
        <v>0.9914529914529915</v>
      </c>
      <c r="T57" s="153">
        <f t="shared" si="11"/>
        <v>1.0775167667306293</v>
      </c>
      <c r="U57" s="152">
        <f t="shared" si="12"/>
        <v>0.00023152700979450246</v>
      </c>
      <c r="V57" s="144">
        <v>1</v>
      </c>
      <c r="W57" s="144">
        <v>1</v>
      </c>
      <c r="X57" s="153">
        <f t="shared" si="2"/>
        <v>1</v>
      </c>
      <c r="Y57" s="150">
        <f t="shared" si="13"/>
        <v>1.8514851485148514</v>
      </c>
      <c r="Z57" s="163">
        <f t="shared" si="14"/>
        <v>0.0003219211981665983</v>
      </c>
      <c r="AA57" s="162">
        <v>150679</v>
      </c>
      <c r="AB57" s="150">
        <f t="shared" si="15"/>
        <v>1.1512088612215372</v>
      </c>
      <c r="AC57" s="150">
        <f t="shared" si="16"/>
        <v>1.0729440158841175</v>
      </c>
      <c r="AD57" s="164">
        <f t="shared" si="17"/>
        <v>0.0011892524547344155</v>
      </c>
      <c r="AE57" s="150">
        <f t="shared" si="18"/>
        <v>24.987540212997533</v>
      </c>
      <c r="AF57" s="110"/>
    </row>
    <row r="58" spans="1:32" ht="11.25" customHeight="1">
      <c r="A58" s="128" t="s">
        <v>83</v>
      </c>
      <c r="B58" s="126">
        <f t="shared" si="21"/>
        <v>-75</v>
      </c>
      <c r="C58" s="126">
        <v>-75</v>
      </c>
      <c r="D58" s="126"/>
      <c r="E58" s="126">
        <f t="shared" si="4"/>
        <v>821</v>
      </c>
      <c r="F58" s="129">
        <v>711</v>
      </c>
      <c r="G58" s="129">
        <v>110</v>
      </c>
      <c r="H58" s="130">
        <f t="shared" si="22"/>
        <v>746</v>
      </c>
      <c r="I58" s="149">
        <v>474</v>
      </c>
      <c r="J58" s="150">
        <f t="shared" si="5"/>
        <v>94.80000000000001</v>
      </c>
      <c r="K58" s="127">
        <v>9929</v>
      </c>
      <c r="L58" s="152">
        <f t="shared" si="6"/>
        <v>0.024598787691935013</v>
      </c>
      <c r="M58" s="144">
        <v>60.27</v>
      </c>
      <c r="N58" s="153">
        <f t="shared" si="7"/>
        <v>0.006070097693624736</v>
      </c>
      <c r="O58" s="153">
        <f t="shared" si="8"/>
        <v>0.0024481038369161476</v>
      </c>
      <c r="P58" s="152">
        <f t="shared" si="9"/>
        <v>0.00014688623021496882</v>
      </c>
      <c r="Q58" s="149">
        <f t="shared" si="10"/>
        <v>10403</v>
      </c>
      <c r="R58" s="160">
        <v>9637</v>
      </c>
      <c r="S58" s="153">
        <f t="shared" si="1"/>
        <v>0.9263673940209555</v>
      </c>
      <c r="T58" s="153">
        <f t="shared" si="11"/>
        <v>1.0067813681688471</v>
      </c>
      <c r="U58" s="152">
        <f t="shared" si="12"/>
        <v>0.0002163280302321492</v>
      </c>
      <c r="V58" s="144">
        <v>3</v>
      </c>
      <c r="W58" s="144">
        <v>3</v>
      </c>
      <c r="X58" s="153">
        <f t="shared" si="2"/>
        <v>1</v>
      </c>
      <c r="Y58" s="150">
        <f t="shared" si="13"/>
        <v>1.8514851485148514</v>
      </c>
      <c r="Z58" s="163">
        <f t="shared" si="14"/>
        <v>0.0003219211981665983</v>
      </c>
      <c r="AA58" s="162">
        <v>115511</v>
      </c>
      <c r="AB58" s="150">
        <f t="shared" si="15"/>
        <v>1.5017011366882809</v>
      </c>
      <c r="AC58" s="150">
        <f t="shared" si="16"/>
        <v>1.2254391607453554</v>
      </c>
      <c r="AD58" s="164">
        <f t="shared" si="17"/>
        <v>0.0309839095659585</v>
      </c>
      <c r="AE58" s="150">
        <f t="shared" si="18"/>
        <v>651.0070112978361</v>
      </c>
      <c r="AF58" s="110"/>
    </row>
    <row r="59" spans="1:32" ht="11.25" customHeight="1">
      <c r="A59" s="122" t="s">
        <v>84</v>
      </c>
      <c r="B59" s="126">
        <f t="shared" si="21"/>
        <v>184</v>
      </c>
      <c r="C59" s="126">
        <v>184</v>
      </c>
      <c r="D59" s="126"/>
      <c r="E59" s="126">
        <f t="shared" si="4"/>
        <v>476</v>
      </c>
      <c r="F59" s="129">
        <v>412</v>
      </c>
      <c r="G59" s="129">
        <v>64</v>
      </c>
      <c r="H59" s="130">
        <f t="shared" si="22"/>
        <v>660</v>
      </c>
      <c r="I59" s="149">
        <v>337</v>
      </c>
      <c r="J59" s="150">
        <f t="shared" si="5"/>
        <v>67.4</v>
      </c>
      <c r="K59" s="127">
        <v>7979</v>
      </c>
      <c r="L59" s="152">
        <f t="shared" si="6"/>
        <v>0.019767723536504127</v>
      </c>
      <c r="M59" s="144">
        <v>471.96</v>
      </c>
      <c r="N59" s="153">
        <f t="shared" si="7"/>
        <v>0.059150269457325474</v>
      </c>
      <c r="O59" s="153">
        <f t="shared" si="8"/>
        <v>0.023855629500854403</v>
      </c>
      <c r="P59" s="152">
        <f t="shared" si="9"/>
        <v>0.0014313377700512636</v>
      </c>
      <c r="Q59" s="149">
        <f t="shared" si="10"/>
        <v>8316</v>
      </c>
      <c r="R59" s="160">
        <v>8300</v>
      </c>
      <c r="S59" s="153">
        <f t="shared" si="1"/>
        <v>0.9980759980759981</v>
      </c>
      <c r="T59" s="153">
        <f t="shared" si="11"/>
        <v>1.0847146881086256</v>
      </c>
      <c r="U59" s="152">
        <f t="shared" si="12"/>
        <v>0.00023307363372170116</v>
      </c>
      <c r="V59" s="144">
        <v>1</v>
      </c>
      <c r="W59" s="144">
        <v>1</v>
      </c>
      <c r="X59" s="153">
        <f t="shared" si="2"/>
        <v>1</v>
      </c>
      <c r="Y59" s="150">
        <f t="shared" si="13"/>
        <v>1.8514851485148514</v>
      </c>
      <c r="Z59" s="163">
        <f t="shared" si="14"/>
        <v>0.0003219211981665983</v>
      </c>
      <c r="AA59" s="162">
        <v>103208</v>
      </c>
      <c r="AB59" s="150">
        <f t="shared" si="15"/>
        <v>1.6807127354468645</v>
      </c>
      <c r="AC59" s="150">
        <f t="shared" si="16"/>
        <v>1.2964230541944495</v>
      </c>
      <c r="AD59" s="164">
        <f t="shared" si="17"/>
        <v>0.028202459900118684</v>
      </c>
      <c r="AE59" s="150">
        <f t="shared" si="18"/>
        <v>592.5656054391263</v>
      </c>
      <c r="AF59" s="110"/>
    </row>
    <row r="60" spans="1:32" ht="11.25" customHeight="1">
      <c r="A60" s="122" t="s">
        <v>85</v>
      </c>
      <c r="B60" s="126">
        <f t="shared" si="21"/>
        <v>109</v>
      </c>
      <c r="C60" s="126">
        <v>109</v>
      </c>
      <c r="D60" s="126"/>
      <c r="E60" s="126">
        <f t="shared" si="4"/>
        <v>373</v>
      </c>
      <c r="F60" s="129">
        <v>323</v>
      </c>
      <c r="G60" s="129">
        <v>50</v>
      </c>
      <c r="H60" s="130">
        <f t="shared" si="22"/>
        <v>482</v>
      </c>
      <c r="I60" s="149">
        <v>344</v>
      </c>
      <c r="J60" s="150">
        <f t="shared" si="5"/>
        <v>68.8</v>
      </c>
      <c r="K60" s="127">
        <v>5799</v>
      </c>
      <c r="L60" s="152">
        <f t="shared" si="6"/>
        <v>0.014366841557612161</v>
      </c>
      <c r="M60" s="144">
        <v>50</v>
      </c>
      <c r="N60" s="153">
        <f t="shared" si="7"/>
        <v>0.00862217623728229</v>
      </c>
      <c r="O60" s="153">
        <f t="shared" si="8"/>
        <v>0.003477371171674414</v>
      </c>
      <c r="P60" s="152">
        <f t="shared" si="9"/>
        <v>0.0002086422703004648</v>
      </c>
      <c r="Q60" s="149">
        <f t="shared" si="10"/>
        <v>6143</v>
      </c>
      <c r="R60" s="160">
        <v>6045</v>
      </c>
      <c r="S60" s="153">
        <f t="shared" si="1"/>
        <v>0.9840468826306364</v>
      </c>
      <c r="T60" s="153">
        <f t="shared" si="11"/>
        <v>1.069467765415273</v>
      </c>
      <c r="U60" s="152">
        <f t="shared" si="12"/>
        <v>0.00022979751354542709</v>
      </c>
      <c r="V60" s="144">
        <v>1</v>
      </c>
      <c r="W60" s="144">
        <v>1</v>
      </c>
      <c r="X60" s="153">
        <f t="shared" si="2"/>
        <v>1</v>
      </c>
      <c r="Y60" s="150">
        <f t="shared" si="13"/>
        <v>1.8514851485148514</v>
      </c>
      <c r="Z60" s="163">
        <f t="shared" si="14"/>
        <v>0.0003219211981665983</v>
      </c>
      <c r="AA60" s="162">
        <v>102643</v>
      </c>
      <c r="AB60" s="150">
        <f t="shared" si="15"/>
        <v>1.6899642450045302</v>
      </c>
      <c r="AC60" s="150">
        <f t="shared" si="16"/>
        <v>1.299986248005928</v>
      </c>
      <c r="AD60" s="164">
        <f t="shared" si="17"/>
        <v>0.0196651552723124</v>
      </c>
      <c r="AE60" s="150">
        <f t="shared" si="18"/>
        <v>413.18717166027005</v>
      </c>
      <c r="AF60" s="110"/>
    </row>
    <row r="61" spans="1:32" ht="11.25" customHeight="1">
      <c r="A61" s="122" t="s">
        <v>86</v>
      </c>
      <c r="B61" s="126">
        <f t="shared" si="21"/>
        <v>-28</v>
      </c>
      <c r="C61" s="126">
        <v>-28</v>
      </c>
      <c r="D61" s="126"/>
      <c r="E61" s="126">
        <f t="shared" si="4"/>
        <v>493</v>
      </c>
      <c r="F61" s="129">
        <v>427</v>
      </c>
      <c r="G61" s="129">
        <v>66</v>
      </c>
      <c r="H61" s="130">
        <f t="shared" si="22"/>
        <v>465</v>
      </c>
      <c r="I61" s="149">
        <v>278</v>
      </c>
      <c r="J61" s="150">
        <f t="shared" si="5"/>
        <v>55.6</v>
      </c>
      <c r="K61" s="127">
        <v>5844</v>
      </c>
      <c r="L61" s="152">
        <f t="shared" si="6"/>
        <v>0.01447832765350672</v>
      </c>
      <c r="M61" s="144">
        <v>60</v>
      </c>
      <c r="N61" s="153">
        <f t="shared" si="7"/>
        <v>0.01026694045174538</v>
      </c>
      <c r="O61" s="153">
        <f t="shared" si="8"/>
        <v>0.00414071363953592</v>
      </c>
      <c r="P61" s="152">
        <f t="shared" si="9"/>
        <v>0.0002484428183721551</v>
      </c>
      <c r="Q61" s="149">
        <f t="shared" si="10"/>
        <v>6122</v>
      </c>
      <c r="R61" s="160">
        <v>4845</v>
      </c>
      <c r="S61" s="153">
        <f t="shared" si="1"/>
        <v>0.7914080365893499</v>
      </c>
      <c r="T61" s="153">
        <f t="shared" si="11"/>
        <v>0.8601067686534125</v>
      </c>
      <c r="U61" s="152">
        <f t="shared" si="12"/>
        <v>0.00018481192534437787</v>
      </c>
      <c r="V61" s="144">
        <v>1</v>
      </c>
      <c r="W61" s="144">
        <v>1</v>
      </c>
      <c r="X61" s="153">
        <f t="shared" si="2"/>
        <v>1</v>
      </c>
      <c r="Y61" s="150">
        <f t="shared" si="13"/>
        <v>1.8514851485148514</v>
      </c>
      <c r="Z61" s="163">
        <f t="shared" si="14"/>
        <v>0.0003219211981665983</v>
      </c>
      <c r="AA61" s="162">
        <v>105934</v>
      </c>
      <c r="AB61" s="150">
        <f t="shared" si="15"/>
        <v>1.6374629486283914</v>
      </c>
      <c r="AC61" s="150">
        <f t="shared" si="16"/>
        <v>1.2796339119562248</v>
      </c>
      <c r="AD61" s="164">
        <f t="shared" si="17"/>
        <v>0.01949330779856793</v>
      </c>
      <c r="AE61" s="150">
        <f t="shared" si="18"/>
        <v>409.57646171925006</v>
      </c>
      <c r="AF61" s="110"/>
    </row>
    <row r="62" spans="1:32" ht="11.25" customHeight="1">
      <c r="A62" s="122" t="s">
        <v>87</v>
      </c>
      <c r="B62" s="126">
        <f t="shared" si="21"/>
        <v>66</v>
      </c>
      <c r="C62" s="126">
        <v>66</v>
      </c>
      <c r="D62" s="126"/>
      <c r="E62" s="126">
        <f t="shared" si="4"/>
        <v>238</v>
      </c>
      <c r="F62" s="129">
        <v>206</v>
      </c>
      <c r="G62" s="129">
        <v>32</v>
      </c>
      <c r="H62" s="130">
        <f t="shared" si="22"/>
        <v>304</v>
      </c>
      <c r="I62" s="149">
        <v>225</v>
      </c>
      <c r="J62" s="150">
        <f t="shared" si="5"/>
        <v>45</v>
      </c>
      <c r="K62" s="127">
        <v>3391</v>
      </c>
      <c r="L62" s="152">
        <f t="shared" si="6"/>
        <v>0.008401096692854429</v>
      </c>
      <c r="M62" s="144">
        <v>32</v>
      </c>
      <c r="N62" s="153">
        <f t="shared" si="7"/>
        <v>0.009436744323208493</v>
      </c>
      <c r="O62" s="153">
        <f t="shared" si="8"/>
        <v>0.003805890967769258</v>
      </c>
      <c r="P62" s="152">
        <f t="shared" si="9"/>
        <v>0.00022835345806615541</v>
      </c>
      <c r="Q62" s="149">
        <f t="shared" si="10"/>
        <v>3616</v>
      </c>
      <c r="R62" s="160">
        <v>3321</v>
      </c>
      <c r="S62" s="153">
        <f t="shared" si="1"/>
        <v>0.9184181415929203</v>
      </c>
      <c r="T62" s="153">
        <f t="shared" si="11"/>
        <v>0.9981420752845428</v>
      </c>
      <c r="U62" s="152">
        <f t="shared" si="12"/>
        <v>0.0002144716974956193</v>
      </c>
      <c r="V62" s="144">
        <v>1</v>
      </c>
      <c r="W62" s="144">
        <v>1</v>
      </c>
      <c r="X62" s="153">
        <f t="shared" si="2"/>
        <v>1</v>
      </c>
      <c r="Y62" s="150">
        <f t="shared" si="13"/>
        <v>1.8514851485148514</v>
      </c>
      <c r="Z62" s="163">
        <f t="shared" si="14"/>
        <v>0.0003219211981665983</v>
      </c>
      <c r="AA62" s="162">
        <v>95614</v>
      </c>
      <c r="AB62" s="150">
        <f t="shared" si="15"/>
        <v>1.8142008492480182</v>
      </c>
      <c r="AC62" s="150">
        <f t="shared" si="16"/>
        <v>1.3469227332137572</v>
      </c>
      <c r="AD62" s="164">
        <f t="shared" si="17"/>
        <v>0.012345682368511619</v>
      </c>
      <c r="AE62" s="150">
        <f t="shared" si="18"/>
        <v>259.3967608912529</v>
      </c>
      <c r="AF62" s="110"/>
    </row>
    <row r="63" spans="1:32" ht="11.25" customHeight="1">
      <c r="A63" s="122" t="s">
        <v>88</v>
      </c>
      <c r="B63" s="126">
        <f t="shared" si="21"/>
        <v>-16</v>
      </c>
      <c r="C63" s="126">
        <v>-16</v>
      </c>
      <c r="D63" s="126"/>
      <c r="E63" s="126">
        <f t="shared" si="4"/>
        <v>346</v>
      </c>
      <c r="F63" s="129">
        <v>300</v>
      </c>
      <c r="G63" s="129">
        <v>46</v>
      </c>
      <c r="H63" s="130">
        <f t="shared" si="22"/>
        <v>330</v>
      </c>
      <c r="I63" s="149">
        <v>199</v>
      </c>
      <c r="J63" s="150">
        <f t="shared" si="5"/>
        <v>39.800000000000004</v>
      </c>
      <c r="K63" s="127">
        <v>3994</v>
      </c>
      <c r="L63" s="152">
        <f t="shared" si="6"/>
        <v>0.00989501037784152</v>
      </c>
      <c r="M63" s="144">
        <v>0</v>
      </c>
      <c r="N63" s="153">
        <f t="shared" si="7"/>
        <v>0</v>
      </c>
      <c r="O63" s="153">
        <f t="shared" si="8"/>
        <v>0</v>
      </c>
      <c r="P63" s="152">
        <f t="shared" si="9"/>
        <v>0</v>
      </c>
      <c r="Q63" s="149">
        <f t="shared" si="10"/>
        <v>4193</v>
      </c>
      <c r="R63" s="160">
        <v>4013</v>
      </c>
      <c r="S63" s="153">
        <f t="shared" si="1"/>
        <v>0.9570713093250656</v>
      </c>
      <c r="T63" s="153">
        <f t="shared" si="11"/>
        <v>1.0401505584679964</v>
      </c>
      <c r="U63" s="152">
        <f t="shared" si="12"/>
        <v>0.0002234980985668326</v>
      </c>
      <c r="V63" s="144">
        <v>1</v>
      </c>
      <c r="W63" s="144">
        <v>1</v>
      </c>
      <c r="X63" s="153">
        <f t="shared" si="2"/>
        <v>1</v>
      </c>
      <c r="Y63" s="150">
        <f t="shared" si="13"/>
        <v>1.8514851485148514</v>
      </c>
      <c r="Z63" s="163">
        <f t="shared" si="14"/>
        <v>0.0003219211981665983</v>
      </c>
      <c r="AA63" s="162">
        <v>99055</v>
      </c>
      <c r="AB63" s="150">
        <f t="shared" si="15"/>
        <v>1.7511786381303316</v>
      </c>
      <c r="AC63" s="150">
        <f t="shared" si="16"/>
        <v>1.3233210638882507</v>
      </c>
      <c r="AD63" s="164">
        <f t="shared" si="17"/>
        <v>0.013816040504408987</v>
      </c>
      <c r="AE63" s="150">
        <f t="shared" si="18"/>
        <v>290.2906496547186</v>
      </c>
      <c r="AF63" s="110"/>
    </row>
    <row r="64" spans="1:32" ht="11.25" customHeight="1">
      <c r="A64" s="122" t="s">
        <v>89</v>
      </c>
      <c r="B64" s="126">
        <f t="shared" si="21"/>
        <v>67</v>
      </c>
      <c r="C64" s="126">
        <v>67</v>
      </c>
      <c r="D64" s="126"/>
      <c r="E64" s="126">
        <f t="shared" si="4"/>
        <v>418</v>
      </c>
      <c r="F64" s="129">
        <v>362</v>
      </c>
      <c r="G64" s="129">
        <v>56</v>
      </c>
      <c r="H64" s="130">
        <f t="shared" si="22"/>
        <v>485</v>
      </c>
      <c r="I64" s="149">
        <v>289</v>
      </c>
      <c r="J64" s="150">
        <f t="shared" si="5"/>
        <v>57.800000000000004</v>
      </c>
      <c r="K64" s="127">
        <v>6105</v>
      </c>
      <c r="L64" s="152">
        <f t="shared" si="6"/>
        <v>0.015124947009695163</v>
      </c>
      <c r="M64" s="144">
        <v>15</v>
      </c>
      <c r="N64" s="153">
        <f t="shared" si="7"/>
        <v>0.002457002457002457</v>
      </c>
      <c r="O64" s="153">
        <f t="shared" si="8"/>
        <v>0.0009909226252845173</v>
      </c>
      <c r="P64" s="152">
        <f t="shared" si="9"/>
        <v>5.945535751707102E-05</v>
      </c>
      <c r="Q64" s="149">
        <f t="shared" si="10"/>
        <v>6394</v>
      </c>
      <c r="R64" s="160">
        <v>2568</v>
      </c>
      <c r="S64" s="153">
        <f t="shared" si="1"/>
        <v>0.40162652486706285</v>
      </c>
      <c r="T64" s="153">
        <f t="shared" si="11"/>
        <v>0.43648999825377505</v>
      </c>
      <c r="U64" s="152">
        <f t="shared" si="12"/>
        <v>9.378900377349594E-05</v>
      </c>
      <c r="V64" s="144">
        <v>1</v>
      </c>
      <c r="W64" s="144">
        <v>1</v>
      </c>
      <c r="X64" s="153">
        <f t="shared" si="2"/>
        <v>1</v>
      </c>
      <c r="Y64" s="150">
        <f t="shared" si="13"/>
        <v>1.8514851485148514</v>
      </c>
      <c r="Z64" s="163">
        <f t="shared" si="14"/>
        <v>0.0003219211981665983</v>
      </c>
      <c r="AA64" s="162">
        <v>102177</v>
      </c>
      <c r="AB64" s="150">
        <f t="shared" si="15"/>
        <v>1.6976716873660413</v>
      </c>
      <c r="AC64" s="150">
        <f t="shared" si="16"/>
        <v>1.302947307977587</v>
      </c>
      <c r="AD64" s="164">
        <f t="shared" si="17"/>
        <v>0.020326124676124345</v>
      </c>
      <c r="AE64" s="150">
        <f t="shared" si="18"/>
        <v>427.07488699906276</v>
      </c>
      <c r="AF64" s="110"/>
    </row>
    <row r="65" spans="1:32" ht="11.25" customHeight="1">
      <c r="A65" s="128" t="s">
        <v>90</v>
      </c>
      <c r="B65" s="126">
        <f t="shared" si="21"/>
        <v>388</v>
      </c>
      <c r="C65" s="126">
        <v>388</v>
      </c>
      <c r="D65" s="126"/>
      <c r="E65" s="126">
        <f t="shared" si="4"/>
        <v>399</v>
      </c>
      <c r="F65" s="129">
        <v>346</v>
      </c>
      <c r="G65" s="129">
        <v>53</v>
      </c>
      <c r="H65" s="130">
        <f t="shared" si="22"/>
        <v>787</v>
      </c>
      <c r="I65" s="149">
        <v>555</v>
      </c>
      <c r="J65" s="150">
        <f t="shared" si="5"/>
        <v>111</v>
      </c>
      <c r="K65" s="127">
        <v>11642</v>
      </c>
      <c r="L65" s="152">
        <f t="shared" si="6"/>
        <v>0.028842691742321225</v>
      </c>
      <c r="M65" s="144">
        <v>746.42</v>
      </c>
      <c r="N65" s="153">
        <f t="shared" si="7"/>
        <v>0.06411441333104277</v>
      </c>
      <c r="O65" s="153">
        <f t="shared" si="8"/>
        <v>0.02585769607006544</v>
      </c>
      <c r="P65" s="152">
        <f t="shared" si="9"/>
        <v>0.001551461764203926</v>
      </c>
      <c r="Q65" s="149">
        <f t="shared" si="10"/>
        <v>12197</v>
      </c>
      <c r="R65" s="160">
        <v>9045</v>
      </c>
      <c r="S65" s="153">
        <f t="shared" si="1"/>
        <v>0.7415757973272116</v>
      </c>
      <c r="T65" s="153">
        <f t="shared" si="11"/>
        <v>0.8059488067615478</v>
      </c>
      <c r="U65" s="152">
        <f t="shared" si="12"/>
        <v>0.00017317495470917037</v>
      </c>
      <c r="V65" s="144">
        <v>3</v>
      </c>
      <c r="W65" s="144">
        <v>3</v>
      </c>
      <c r="X65" s="153">
        <f t="shared" si="2"/>
        <v>1</v>
      </c>
      <c r="Y65" s="150">
        <f t="shared" si="13"/>
        <v>1.8514851485148514</v>
      </c>
      <c r="Z65" s="163">
        <f t="shared" si="14"/>
        <v>0.0003219211981665983</v>
      </c>
      <c r="AA65" s="162">
        <v>160095</v>
      </c>
      <c r="AB65" s="150">
        <f t="shared" si="15"/>
        <v>1.0835004216246604</v>
      </c>
      <c r="AC65" s="150">
        <f t="shared" si="16"/>
        <v>1.0409132632571556</v>
      </c>
      <c r="AD65" s="164">
        <f t="shared" si="17"/>
        <v>0.032153029662531994</v>
      </c>
      <c r="AE65" s="150">
        <f t="shared" si="18"/>
        <v>675.5715478776473</v>
      </c>
      <c r="AF65" s="110"/>
    </row>
    <row r="66" spans="1:32" ht="12">
      <c r="A66" s="122" t="s">
        <v>91</v>
      </c>
      <c r="B66" s="126">
        <f t="shared" si="21"/>
        <v>50</v>
      </c>
      <c r="C66" s="126">
        <v>50</v>
      </c>
      <c r="D66" s="126"/>
      <c r="E66" s="126">
        <f t="shared" si="4"/>
        <v>109</v>
      </c>
      <c r="F66" s="129">
        <v>95</v>
      </c>
      <c r="G66" s="129">
        <v>14</v>
      </c>
      <c r="H66" s="130">
        <f t="shared" si="22"/>
        <v>159</v>
      </c>
      <c r="I66" s="149">
        <v>86</v>
      </c>
      <c r="J66" s="150">
        <f t="shared" si="5"/>
        <v>17.2</v>
      </c>
      <c r="K66" s="127">
        <v>2014</v>
      </c>
      <c r="L66" s="152">
        <f t="shared" si="6"/>
        <v>0.004989622158480926</v>
      </c>
      <c r="M66" s="144">
        <v>54.62</v>
      </c>
      <c r="N66" s="153">
        <f t="shared" si="7"/>
        <v>0.0271201588877855</v>
      </c>
      <c r="O66" s="153">
        <f t="shared" si="8"/>
        <v>0.010937709470589582</v>
      </c>
      <c r="P66" s="152">
        <f t="shared" si="9"/>
        <v>0.0006562625682353748</v>
      </c>
      <c r="Q66" s="149">
        <f t="shared" si="10"/>
        <v>2100</v>
      </c>
      <c r="R66" s="160">
        <v>2073</v>
      </c>
      <c r="S66" s="153">
        <f t="shared" si="1"/>
        <v>0.9871428571428571</v>
      </c>
      <c r="T66" s="153">
        <f t="shared" si="11"/>
        <v>1.0728324881757536</v>
      </c>
      <c r="U66" s="152">
        <f t="shared" si="12"/>
        <v>0.00023052049459182437</v>
      </c>
      <c r="V66" s="144">
        <v>1</v>
      </c>
      <c r="W66" s="144">
        <v>1</v>
      </c>
      <c r="X66" s="153">
        <f t="shared" si="2"/>
        <v>1</v>
      </c>
      <c r="Y66" s="150">
        <f t="shared" si="13"/>
        <v>1.8514851485148514</v>
      </c>
      <c r="Z66" s="163">
        <f t="shared" si="14"/>
        <v>0.0003219211981665983</v>
      </c>
      <c r="AA66" s="162">
        <v>146283</v>
      </c>
      <c r="AB66" s="150">
        <f t="shared" si="15"/>
        <v>1.1858042287894013</v>
      </c>
      <c r="AC66" s="150">
        <f t="shared" si="16"/>
        <v>1.0889463847175402</v>
      </c>
      <c r="AD66" s="164">
        <f t="shared" si="17"/>
        <v>0.006749645145786216</v>
      </c>
      <c r="AE66" s="150">
        <f t="shared" si="18"/>
        <v>141.81768457350904</v>
      </c>
      <c r="AF66" s="110"/>
    </row>
    <row r="67" spans="1:32" ht="11.25" customHeight="1">
      <c r="A67" s="122" t="s">
        <v>92</v>
      </c>
      <c r="B67" s="126">
        <f t="shared" si="21"/>
        <v>24</v>
      </c>
      <c r="C67" s="126">
        <v>24</v>
      </c>
      <c r="D67" s="126"/>
      <c r="E67" s="126">
        <f t="shared" si="4"/>
        <v>127</v>
      </c>
      <c r="F67" s="129">
        <v>110</v>
      </c>
      <c r="G67" s="129">
        <v>17</v>
      </c>
      <c r="H67" s="130">
        <f t="shared" si="22"/>
        <v>151</v>
      </c>
      <c r="I67" s="149">
        <v>58</v>
      </c>
      <c r="J67" s="150">
        <f t="shared" si="5"/>
        <v>11.600000000000001</v>
      </c>
      <c r="K67" s="127">
        <v>1676</v>
      </c>
      <c r="L67" s="152">
        <f t="shared" si="6"/>
        <v>0.004152237704872906</v>
      </c>
      <c r="M67" s="144">
        <v>61.69</v>
      </c>
      <c r="N67" s="153">
        <f t="shared" si="7"/>
        <v>0.03680787589498807</v>
      </c>
      <c r="O67" s="153">
        <f t="shared" si="8"/>
        <v>0.01484481910429437</v>
      </c>
      <c r="P67" s="152">
        <f t="shared" si="9"/>
        <v>0.000890689146257662</v>
      </c>
      <c r="Q67" s="149">
        <f t="shared" si="10"/>
        <v>1734</v>
      </c>
      <c r="R67" s="160">
        <v>1658</v>
      </c>
      <c r="S67" s="153">
        <f t="shared" si="1"/>
        <v>0.9561707035755479</v>
      </c>
      <c r="T67" s="153">
        <f t="shared" si="11"/>
        <v>1.0391717750020277</v>
      </c>
      <c r="U67" s="152">
        <f t="shared" si="12"/>
        <v>0.00022328778647136554</v>
      </c>
      <c r="V67" s="144">
        <v>1</v>
      </c>
      <c r="W67" s="144">
        <v>1</v>
      </c>
      <c r="X67" s="153">
        <f t="shared" si="2"/>
        <v>1</v>
      </c>
      <c r="Y67" s="150">
        <f t="shared" si="13"/>
        <v>1.8514851485148514</v>
      </c>
      <c r="Z67" s="163">
        <f t="shared" si="14"/>
        <v>0.0003219211981665983</v>
      </c>
      <c r="AA67" s="162">
        <v>123057</v>
      </c>
      <c r="AB67" s="150">
        <f t="shared" si="15"/>
        <v>1.4096150564372607</v>
      </c>
      <c r="AC67" s="150">
        <f t="shared" si="16"/>
        <v>1.1872721071587846</v>
      </c>
      <c r="AD67" s="164">
        <f t="shared" si="17"/>
        <v>0.006634637808822421</v>
      </c>
      <c r="AE67" s="150">
        <f t="shared" si="18"/>
        <v>139.40125024475722</v>
      </c>
      <c r="AF67" s="110"/>
    </row>
    <row r="68" spans="1:32" ht="11.25" customHeight="1">
      <c r="A68" s="122" t="s">
        <v>93</v>
      </c>
      <c r="B68" s="126">
        <f t="shared" si="21"/>
        <v>22</v>
      </c>
      <c r="C68" s="126">
        <v>22</v>
      </c>
      <c r="D68" s="126"/>
      <c r="E68" s="126">
        <f t="shared" si="4"/>
        <v>99</v>
      </c>
      <c r="F68" s="129">
        <v>86</v>
      </c>
      <c r="G68" s="129">
        <v>13</v>
      </c>
      <c r="H68" s="130">
        <f t="shared" si="22"/>
        <v>121</v>
      </c>
      <c r="I68" s="149">
        <v>69</v>
      </c>
      <c r="J68" s="150">
        <f t="shared" si="5"/>
        <v>13.8</v>
      </c>
      <c r="K68" s="127">
        <v>1149</v>
      </c>
      <c r="L68" s="152">
        <f t="shared" si="6"/>
        <v>0.002846611648507738</v>
      </c>
      <c r="M68" s="144">
        <v>40.1</v>
      </c>
      <c r="N68" s="153">
        <f t="shared" si="7"/>
        <v>0.03489991296779809</v>
      </c>
      <c r="O68" s="153">
        <f t="shared" si="8"/>
        <v>0.014075327145762423</v>
      </c>
      <c r="P68" s="152">
        <f t="shared" si="9"/>
        <v>0.0008445196287457452</v>
      </c>
      <c r="Q68" s="149">
        <f t="shared" si="10"/>
        <v>1218</v>
      </c>
      <c r="R68" s="160">
        <v>1200</v>
      </c>
      <c r="S68" s="153">
        <f t="shared" si="1"/>
        <v>0.9852216748768473</v>
      </c>
      <c r="T68" s="153">
        <f t="shared" si="11"/>
        <v>1.0707445363299104</v>
      </c>
      <c r="U68" s="152">
        <f t="shared" si="12"/>
        <v>0.00023007185447559698</v>
      </c>
      <c r="V68" s="144">
        <v>1</v>
      </c>
      <c r="W68" s="144">
        <v>1</v>
      </c>
      <c r="X68" s="153">
        <f t="shared" si="2"/>
        <v>1</v>
      </c>
      <c r="Y68" s="150">
        <f t="shared" si="13"/>
        <v>1.8514851485148514</v>
      </c>
      <c r="Z68" s="163">
        <f t="shared" si="14"/>
        <v>0.0003219211981665983</v>
      </c>
      <c r="AA68" s="162">
        <v>119655</v>
      </c>
      <c r="AB68" s="150">
        <f t="shared" si="15"/>
        <v>1.4496928669926037</v>
      </c>
      <c r="AC68" s="150">
        <f t="shared" si="16"/>
        <v>1.204031921085402</v>
      </c>
      <c r="AD68" s="164">
        <f t="shared" si="17"/>
        <v>0.005108857138328503</v>
      </c>
      <c r="AE68" s="150">
        <f t="shared" si="18"/>
        <v>107.34287129552453</v>
      </c>
      <c r="AF68" s="110"/>
    </row>
    <row r="69" spans="1:32" ht="12">
      <c r="A69" s="122" t="s">
        <v>94</v>
      </c>
      <c r="B69" s="126">
        <f t="shared" si="21"/>
        <v>34</v>
      </c>
      <c r="C69" s="126">
        <v>34</v>
      </c>
      <c r="D69" s="126"/>
      <c r="E69" s="126">
        <f t="shared" si="4"/>
        <v>89</v>
      </c>
      <c r="F69" s="129">
        <v>77</v>
      </c>
      <c r="G69" s="129">
        <v>12</v>
      </c>
      <c r="H69" s="130">
        <f t="shared" si="22"/>
        <v>123</v>
      </c>
      <c r="I69" s="149">
        <v>44</v>
      </c>
      <c r="J69" s="150">
        <f t="shared" si="5"/>
        <v>8.8</v>
      </c>
      <c r="K69" s="127">
        <v>1366</v>
      </c>
      <c r="L69" s="152">
        <f t="shared" si="6"/>
        <v>0.003384222377599278</v>
      </c>
      <c r="M69" s="144">
        <v>43.48</v>
      </c>
      <c r="N69" s="153">
        <f t="shared" si="7"/>
        <v>0.031830161054172766</v>
      </c>
      <c r="O69" s="153">
        <f t="shared" si="8"/>
        <v>0.012837279289297161</v>
      </c>
      <c r="P69" s="152">
        <f t="shared" si="9"/>
        <v>0.0007702367573578294</v>
      </c>
      <c r="Q69" s="149">
        <f t="shared" si="10"/>
        <v>1410</v>
      </c>
      <c r="R69" s="160">
        <v>1359</v>
      </c>
      <c r="S69" s="153">
        <f t="shared" si="1"/>
        <v>0.9638297872340426</v>
      </c>
      <c r="T69" s="153">
        <f t="shared" si="11"/>
        <v>1.0474957108123641</v>
      </c>
      <c r="U69" s="152">
        <f t="shared" si="12"/>
        <v>0.0002250763581459726</v>
      </c>
      <c r="V69" s="144">
        <v>1</v>
      </c>
      <c r="W69" s="144">
        <v>1</v>
      </c>
      <c r="X69" s="153">
        <f t="shared" si="2"/>
        <v>1</v>
      </c>
      <c r="Y69" s="150">
        <f t="shared" si="13"/>
        <v>1.8514851485148514</v>
      </c>
      <c r="Z69" s="163">
        <f t="shared" si="14"/>
        <v>0.0003219211981665983</v>
      </c>
      <c r="AA69" s="162">
        <v>129324</v>
      </c>
      <c r="AB69" s="150">
        <f t="shared" si="15"/>
        <v>1.341305558133061</v>
      </c>
      <c r="AC69" s="150">
        <f t="shared" si="16"/>
        <v>1.1581474682151065</v>
      </c>
      <c r="AD69" s="164">
        <f t="shared" si="17"/>
        <v>0.00544498016391695</v>
      </c>
      <c r="AE69" s="150">
        <f t="shared" si="18"/>
        <v>114.40519652762283</v>
      </c>
      <c r="AF69" s="110"/>
    </row>
    <row r="70" spans="1:32" ht="12">
      <c r="A70" s="122" t="s">
        <v>95</v>
      </c>
      <c r="B70" s="126">
        <f t="shared" si="21"/>
        <v>4</v>
      </c>
      <c r="C70" s="126">
        <v>4</v>
      </c>
      <c r="D70" s="126"/>
      <c r="E70" s="126">
        <f t="shared" si="4"/>
        <v>83</v>
      </c>
      <c r="F70" s="129">
        <v>72</v>
      </c>
      <c r="G70" s="129">
        <v>11</v>
      </c>
      <c r="H70" s="130">
        <f t="shared" si="22"/>
        <v>87</v>
      </c>
      <c r="I70" s="149">
        <v>40</v>
      </c>
      <c r="J70" s="150">
        <f t="shared" si="5"/>
        <v>8</v>
      </c>
      <c r="K70" s="127">
        <v>826</v>
      </c>
      <c r="L70" s="152">
        <f t="shared" si="6"/>
        <v>0.0020463892268645706</v>
      </c>
      <c r="M70" s="144">
        <v>27.27</v>
      </c>
      <c r="N70" s="153">
        <f t="shared" si="7"/>
        <v>0.03301452784503632</v>
      </c>
      <c r="O70" s="153">
        <f t="shared" si="8"/>
        <v>0.013314940940126002</v>
      </c>
      <c r="P70" s="152">
        <f t="shared" si="9"/>
        <v>0.0007988964564075599</v>
      </c>
      <c r="Q70" s="149">
        <f t="shared" si="10"/>
        <v>866</v>
      </c>
      <c r="R70" s="160">
        <v>846</v>
      </c>
      <c r="S70" s="153">
        <f t="shared" si="1"/>
        <v>0.976905311778291</v>
      </c>
      <c r="T70" s="153">
        <f t="shared" si="11"/>
        <v>1.0617062654747467</v>
      </c>
      <c r="U70" s="152">
        <f t="shared" si="12"/>
        <v>0.00022812979297881102</v>
      </c>
      <c r="V70" s="144">
        <v>1</v>
      </c>
      <c r="W70" s="144">
        <v>1</v>
      </c>
      <c r="X70" s="153">
        <f t="shared" si="2"/>
        <v>1</v>
      </c>
      <c r="Y70" s="150">
        <f t="shared" si="13"/>
        <v>1.8514851485148514</v>
      </c>
      <c r="Z70" s="163">
        <f t="shared" si="14"/>
        <v>0.0003219211981665983</v>
      </c>
      <c r="AA70" s="162">
        <v>140414</v>
      </c>
      <c r="AB70" s="150">
        <f t="shared" si="15"/>
        <v>1.2353682681214124</v>
      </c>
      <c r="AC70" s="150">
        <f t="shared" si="16"/>
        <v>1.1114712178556008</v>
      </c>
      <c r="AD70" s="164">
        <f t="shared" si="17"/>
        <v>0.0037738189885446484</v>
      </c>
      <c r="AE70" s="150">
        <f t="shared" si="18"/>
        <v>79.29220861174666</v>
      </c>
      <c r="AF70" s="110"/>
    </row>
    <row r="71" spans="1:32" ht="12">
      <c r="A71" s="122" t="s">
        <v>96</v>
      </c>
      <c r="B71" s="126">
        <f t="shared" si="21"/>
        <v>30</v>
      </c>
      <c r="C71" s="126">
        <v>30</v>
      </c>
      <c r="D71" s="126"/>
      <c r="E71" s="126">
        <f t="shared" si="4"/>
        <v>62</v>
      </c>
      <c r="F71" s="129">
        <v>54</v>
      </c>
      <c r="G71" s="129">
        <v>8</v>
      </c>
      <c r="H71" s="130">
        <f t="shared" si="22"/>
        <v>92</v>
      </c>
      <c r="I71" s="149">
        <v>37</v>
      </c>
      <c r="J71" s="150">
        <f t="shared" si="5"/>
        <v>7.4</v>
      </c>
      <c r="K71" s="127">
        <v>849</v>
      </c>
      <c r="L71" s="152">
        <f t="shared" si="6"/>
        <v>0.0021033710092106784</v>
      </c>
      <c r="M71" s="144">
        <v>26.35</v>
      </c>
      <c r="N71" s="153">
        <f t="shared" si="7"/>
        <v>0.03103651354534747</v>
      </c>
      <c r="O71" s="153">
        <f t="shared" si="8"/>
        <v>0.012517196877187919</v>
      </c>
      <c r="P71" s="152">
        <f t="shared" si="9"/>
        <v>0.0007510318126312749</v>
      </c>
      <c r="Q71" s="149">
        <f t="shared" si="10"/>
        <v>886</v>
      </c>
      <c r="R71" s="160">
        <v>875</v>
      </c>
      <c r="S71" s="153">
        <f t="shared" si="1"/>
        <v>0.9875846501128668</v>
      </c>
      <c r="T71" s="153">
        <f t="shared" si="11"/>
        <v>1.0733126312957129</v>
      </c>
      <c r="U71" s="152">
        <f t="shared" si="12"/>
        <v>0.00023062366338164733</v>
      </c>
      <c r="V71" s="144">
        <v>1</v>
      </c>
      <c r="W71" s="144">
        <v>1</v>
      </c>
      <c r="X71" s="153">
        <f t="shared" si="2"/>
        <v>1</v>
      </c>
      <c r="Y71" s="150">
        <f t="shared" si="13"/>
        <v>1.8514851485148514</v>
      </c>
      <c r="Z71" s="163">
        <f t="shared" si="14"/>
        <v>0.0003219211981665983</v>
      </c>
      <c r="AA71" s="162">
        <v>124602</v>
      </c>
      <c r="AB71" s="150">
        <f t="shared" si="15"/>
        <v>1.392136562816006</v>
      </c>
      <c r="AC71" s="150">
        <f t="shared" si="16"/>
        <v>1.1798883687942712</v>
      </c>
      <c r="AD71" s="164">
        <f t="shared" si="17"/>
        <v>0.004019817944722683</v>
      </c>
      <c r="AE71" s="150">
        <f t="shared" si="18"/>
        <v>84.4609251322661</v>
      </c>
      <c r="AF71" s="110"/>
    </row>
    <row r="72" spans="1:32" ht="12">
      <c r="A72" s="122" t="s">
        <v>97</v>
      </c>
      <c r="B72" s="126">
        <f t="shared" si="21"/>
        <v>19</v>
      </c>
      <c r="C72" s="126">
        <v>19</v>
      </c>
      <c r="D72" s="126"/>
      <c r="E72" s="126">
        <f t="shared" si="4"/>
        <v>50</v>
      </c>
      <c r="F72" s="129">
        <v>44</v>
      </c>
      <c r="G72" s="129">
        <v>6</v>
      </c>
      <c r="H72" s="130">
        <f t="shared" si="22"/>
        <v>69</v>
      </c>
      <c r="I72" s="149">
        <v>30</v>
      </c>
      <c r="J72" s="150">
        <f t="shared" si="5"/>
        <v>6</v>
      </c>
      <c r="K72" s="127">
        <v>574</v>
      </c>
      <c r="L72" s="152">
        <f t="shared" si="6"/>
        <v>0.0014220670898550407</v>
      </c>
      <c r="M72" s="144">
        <v>16.23</v>
      </c>
      <c r="N72" s="153">
        <f t="shared" si="7"/>
        <v>0.028275261324041814</v>
      </c>
      <c r="O72" s="153">
        <f t="shared" si="8"/>
        <v>0.011403568646002895</v>
      </c>
      <c r="P72" s="152">
        <f t="shared" si="9"/>
        <v>0.0006842141187601735</v>
      </c>
      <c r="Q72" s="149">
        <f t="shared" si="10"/>
        <v>604</v>
      </c>
      <c r="R72" s="160">
        <v>597</v>
      </c>
      <c r="S72" s="153">
        <f t="shared" si="1"/>
        <v>0.9884105960264901</v>
      </c>
      <c r="T72" s="153">
        <f t="shared" si="11"/>
        <v>1.0742102740261437</v>
      </c>
      <c r="U72" s="152">
        <f t="shared" si="12"/>
        <v>0.00023081654069331183</v>
      </c>
      <c r="V72" s="144">
        <v>1</v>
      </c>
      <c r="W72" s="144">
        <v>1</v>
      </c>
      <c r="X72" s="153">
        <f t="shared" si="2"/>
        <v>1</v>
      </c>
      <c r="Y72" s="150">
        <f t="shared" si="13"/>
        <v>1.8514851485148514</v>
      </c>
      <c r="Z72" s="163">
        <f t="shared" si="14"/>
        <v>0.0003219211981665983</v>
      </c>
      <c r="AA72" s="162">
        <v>136426</v>
      </c>
      <c r="AB72" s="150">
        <f t="shared" si="15"/>
        <v>1.2714805095802852</v>
      </c>
      <c r="AC72" s="150">
        <f t="shared" si="16"/>
        <v>1.1275994455391884</v>
      </c>
      <c r="AD72" s="164">
        <f t="shared" si="17"/>
        <v>0.002998308290851147</v>
      </c>
      <c r="AE72" s="150">
        <f t="shared" si="18"/>
        <v>62.99785103688366</v>
      </c>
      <c r="AF72" s="110"/>
    </row>
    <row r="73" spans="1:32" ht="12">
      <c r="A73" s="128" t="s">
        <v>98</v>
      </c>
      <c r="B73" s="126">
        <f t="shared" si="21"/>
        <v>59</v>
      </c>
      <c r="C73" s="126">
        <v>59</v>
      </c>
      <c r="D73" s="126"/>
      <c r="E73" s="126">
        <f t="shared" si="4"/>
        <v>286</v>
      </c>
      <c r="F73" s="129">
        <v>248</v>
      </c>
      <c r="G73" s="129">
        <v>38</v>
      </c>
      <c r="H73" s="130">
        <f t="shared" si="22"/>
        <v>345</v>
      </c>
      <c r="I73" s="149">
        <v>245</v>
      </c>
      <c r="J73" s="150">
        <f t="shared" si="5"/>
        <v>49</v>
      </c>
      <c r="K73" s="127">
        <v>4018</v>
      </c>
      <c r="L73" s="152">
        <f t="shared" si="6"/>
        <v>0.009954469628985283</v>
      </c>
      <c r="M73" s="144">
        <v>357.33</v>
      </c>
      <c r="N73" s="153">
        <f t="shared" si="7"/>
        <v>0.08893230462916873</v>
      </c>
      <c r="O73" s="153">
        <f t="shared" si="8"/>
        <v>0.0358668883397255</v>
      </c>
      <c r="P73" s="152">
        <f t="shared" si="9"/>
        <v>0.002152013300383529</v>
      </c>
      <c r="Q73" s="149">
        <f t="shared" si="10"/>
        <v>4263</v>
      </c>
      <c r="R73" s="160">
        <v>4213</v>
      </c>
      <c r="S73" s="153">
        <f t="shared" si="1"/>
        <v>0.9882711705371804</v>
      </c>
      <c r="T73" s="153">
        <f t="shared" si="11"/>
        <v>1.0740587456090267</v>
      </c>
      <c r="U73" s="152">
        <f t="shared" si="12"/>
        <v>0.0002307839816442119</v>
      </c>
      <c r="V73" s="144">
        <v>2</v>
      </c>
      <c r="W73" s="144">
        <v>2</v>
      </c>
      <c r="X73" s="153">
        <f t="shared" si="2"/>
        <v>1</v>
      </c>
      <c r="Y73" s="150">
        <f t="shared" si="13"/>
        <v>1.8514851485148514</v>
      </c>
      <c r="Z73" s="163">
        <f t="shared" si="14"/>
        <v>0.0003219211981665983</v>
      </c>
      <c r="AA73" s="162">
        <v>140329</v>
      </c>
      <c r="AB73" s="150">
        <f t="shared" si="15"/>
        <v>1.2361165546679589</v>
      </c>
      <c r="AC73" s="150">
        <f t="shared" si="16"/>
        <v>1.1118077867455143</v>
      </c>
      <c r="AD73" s="164">
        <f t="shared" si="17"/>
        <v>0.014074583913662127</v>
      </c>
      <c r="AE73" s="150">
        <f t="shared" si="18"/>
        <v>295.7229393336674</v>
      </c>
      <c r="AF73" s="110"/>
    </row>
    <row r="74" spans="1:32" ht="12">
      <c r="A74" s="122" t="s">
        <v>99</v>
      </c>
      <c r="B74" s="126">
        <f t="shared" si="21"/>
        <v>84</v>
      </c>
      <c r="C74" s="126">
        <v>84</v>
      </c>
      <c r="D74" s="126"/>
      <c r="E74" s="126">
        <f t="shared" si="4"/>
        <v>283</v>
      </c>
      <c r="F74" s="129">
        <v>245</v>
      </c>
      <c r="G74" s="129">
        <v>38</v>
      </c>
      <c r="H74" s="130">
        <f t="shared" si="22"/>
        <v>367</v>
      </c>
      <c r="I74" s="149">
        <v>267</v>
      </c>
      <c r="J74" s="150">
        <f t="shared" si="5"/>
        <v>53.400000000000006</v>
      </c>
      <c r="K74" s="127">
        <v>4658</v>
      </c>
      <c r="L74" s="152">
        <f t="shared" si="6"/>
        <v>0.011540049659485678</v>
      </c>
      <c r="M74" s="144">
        <v>106.63</v>
      </c>
      <c r="N74" s="153">
        <f t="shared" si="7"/>
        <v>0.022891799055388577</v>
      </c>
      <c r="O74" s="153">
        <f t="shared" si="8"/>
        <v>0.009232388658302672</v>
      </c>
      <c r="P74" s="152">
        <f t="shared" si="9"/>
        <v>0.0005539433194981602</v>
      </c>
      <c r="Q74" s="149">
        <f t="shared" si="10"/>
        <v>4925</v>
      </c>
      <c r="R74" s="160">
        <v>4802</v>
      </c>
      <c r="S74" s="153">
        <f t="shared" si="1"/>
        <v>0.9750253807106599</v>
      </c>
      <c r="T74" s="153">
        <f t="shared" si="11"/>
        <v>1.0596631456666137</v>
      </c>
      <c r="U74" s="152">
        <f t="shared" si="12"/>
        <v>0.0002276907859633896</v>
      </c>
      <c r="V74" s="144">
        <v>1</v>
      </c>
      <c r="W74" s="144">
        <v>0</v>
      </c>
      <c r="X74" s="153">
        <f t="shared" si="2"/>
        <v>0</v>
      </c>
      <c r="Y74" s="150">
        <f t="shared" si="13"/>
        <v>0</v>
      </c>
      <c r="Z74" s="163">
        <f t="shared" si="14"/>
        <v>0</v>
      </c>
      <c r="AA74" s="162">
        <v>118104</v>
      </c>
      <c r="AB74" s="150">
        <f t="shared" si="15"/>
        <v>1.468730948994107</v>
      </c>
      <c r="AC74" s="150">
        <f t="shared" si="16"/>
        <v>1.2119121044836985</v>
      </c>
      <c r="AD74" s="164">
        <f t="shared" si="17"/>
        <v>0.014932797702359816</v>
      </c>
      <c r="AE74" s="150">
        <f t="shared" si="18"/>
        <v>313.7549824638382</v>
      </c>
      <c r="AF74" s="110"/>
    </row>
    <row r="75" spans="1:32" ht="12">
      <c r="A75" s="122" t="s">
        <v>100</v>
      </c>
      <c r="B75" s="126">
        <f t="shared" si="21"/>
        <v>23</v>
      </c>
      <c r="C75" s="126">
        <v>23</v>
      </c>
      <c r="D75" s="126"/>
      <c r="E75" s="126">
        <f t="shared" si="4"/>
        <v>94</v>
      </c>
      <c r="F75" s="129">
        <v>81</v>
      </c>
      <c r="G75" s="129">
        <v>13</v>
      </c>
      <c r="H75" s="130">
        <f t="shared" si="22"/>
        <v>117</v>
      </c>
      <c r="I75" s="149">
        <v>68</v>
      </c>
      <c r="J75" s="150">
        <f t="shared" si="5"/>
        <v>13.600000000000001</v>
      </c>
      <c r="K75" s="127">
        <v>1133</v>
      </c>
      <c r="L75" s="152">
        <f t="shared" si="6"/>
        <v>0.002806972147745228</v>
      </c>
      <c r="M75" s="144">
        <v>61</v>
      </c>
      <c r="N75" s="153">
        <f t="shared" si="7"/>
        <v>0.05383936451897617</v>
      </c>
      <c r="O75" s="153">
        <f t="shared" si="8"/>
        <v>0.021713712284147143</v>
      </c>
      <c r="P75" s="152">
        <f t="shared" si="9"/>
        <v>0.0013028227370488284</v>
      </c>
      <c r="Q75" s="149">
        <f t="shared" si="10"/>
        <v>1201</v>
      </c>
      <c r="R75" s="160">
        <v>1124</v>
      </c>
      <c r="S75" s="153">
        <f t="shared" si="1"/>
        <v>0.9358867610324729</v>
      </c>
      <c r="T75" s="153">
        <f t="shared" si="11"/>
        <v>1.017127070539002</v>
      </c>
      <c r="U75" s="152">
        <f t="shared" si="12"/>
        <v>0.00021855102073024943</v>
      </c>
      <c r="V75" s="144">
        <v>1</v>
      </c>
      <c r="W75" s="144">
        <v>1</v>
      </c>
      <c r="X75" s="153">
        <f t="shared" si="2"/>
        <v>1</v>
      </c>
      <c r="Y75" s="150">
        <f t="shared" si="13"/>
        <v>1.8514851485148514</v>
      </c>
      <c r="Z75" s="163">
        <f t="shared" si="14"/>
        <v>0.0003219211981665983</v>
      </c>
      <c r="AA75" s="162">
        <v>155938</v>
      </c>
      <c r="AB75" s="150">
        <f t="shared" si="15"/>
        <v>1.112384409188267</v>
      </c>
      <c r="AC75" s="150">
        <f t="shared" si="16"/>
        <v>1.0546963587631595</v>
      </c>
      <c r="AD75" s="164">
        <f t="shared" si="17"/>
        <v>0.0049046197815389</v>
      </c>
      <c r="AE75" s="150">
        <f t="shared" si="18"/>
        <v>103.05161324895928</v>
      </c>
      <c r="AF75" s="110"/>
    </row>
    <row r="76" spans="1:32" ht="12">
      <c r="A76" s="122" t="s">
        <v>101</v>
      </c>
      <c r="B76" s="126">
        <f t="shared" si="21"/>
        <v>49</v>
      </c>
      <c r="C76" s="126">
        <v>49</v>
      </c>
      <c r="D76" s="126"/>
      <c r="E76" s="126">
        <f t="shared" si="4"/>
        <v>331</v>
      </c>
      <c r="F76" s="129">
        <v>287</v>
      </c>
      <c r="G76" s="129">
        <v>44</v>
      </c>
      <c r="H76" s="130">
        <f t="shared" si="22"/>
        <v>380</v>
      </c>
      <c r="I76" s="149">
        <v>240</v>
      </c>
      <c r="J76" s="150">
        <f t="shared" si="5"/>
        <v>48</v>
      </c>
      <c r="K76" s="127">
        <v>4472</v>
      </c>
      <c r="L76" s="152">
        <f t="shared" si="6"/>
        <v>0.0110792404631215</v>
      </c>
      <c r="M76" s="144">
        <v>161.19</v>
      </c>
      <c r="N76" s="153">
        <f t="shared" si="7"/>
        <v>0.03604427549194991</v>
      </c>
      <c r="O76" s="153">
        <f t="shared" si="8"/>
        <v>0.014536854855463289</v>
      </c>
      <c r="P76" s="152">
        <f t="shared" si="9"/>
        <v>0.0008722112913277971</v>
      </c>
      <c r="Q76" s="149">
        <f t="shared" si="10"/>
        <v>4712</v>
      </c>
      <c r="R76" s="160">
        <v>4627</v>
      </c>
      <c r="S76" s="153">
        <f aca="true" t="shared" si="23" ref="S76:S105">R76/Q76</f>
        <v>0.9819609507640068</v>
      </c>
      <c r="T76" s="153">
        <f t="shared" si="11"/>
        <v>1.0672007627636826</v>
      </c>
      <c r="U76" s="152">
        <f t="shared" si="12"/>
        <v>0.00022931040061936883</v>
      </c>
      <c r="V76" s="144">
        <v>1</v>
      </c>
      <c r="W76" s="144">
        <v>1</v>
      </c>
      <c r="X76" s="153">
        <f aca="true" t="shared" si="24" ref="X76:X105">W76/V76</f>
        <v>1</v>
      </c>
      <c r="Y76" s="150">
        <f t="shared" si="13"/>
        <v>1.8514851485148514</v>
      </c>
      <c r="Z76" s="163">
        <f t="shared" si="14"/>
        <v>0.0003219211981665983</v>
      </c>
      <c r="AA76" s="162">
        <v>108398</v>
      </c>
      <c r="AB76" s="150">
        <f t="shared" si="15"/>
        <v>1.6002417018764183</v>
      </c>
      <c r="AC76" s="150">
        <f t="shared" si="16"/>
        <v>1.265006601514956</v>
      </c>
      <c r="AD76" s="164">
        <f t="shared" si="17"/>
        <v>0.015815976978493754</v>
      </c>
      <c r="AE76" s="150">
        <f t="shared" si="18"/>
        <v>332.3115787439873</v>
      </c>
      <c r="AF76" s="110"/>
    </row>
    <row r="77" spans="1:32" ht="12">
      <c r="A77" s="122" t="s">
        <v>102</v>
      </c>
      <c r="B77" s="126">
        <f t="shared" si="21"/>
        <v>14</v>
      </c>
      <c r="C77" s="126">
        <v>14</v>
      </c>
      <c r="D77" s="126"/>
      <c r="E77" s="126">
        <f aca="true" t="shared" si="25" ref="E77:E105">F77+G77</f>
        <v>203</v>
      </c>
      <c r="F77" s="129">
        <v>176</v>
      </c>
      <c r="G77" s="129">
        <v>27</v>
      </c>
      <c r="H77" s="130">
        <f t="shared" si="22"/>
        <v>217</v>
      </c>
      <c r="I77" s="149">
        <v>138</v>
      </c>
      <c r="J77" s="150">
        <f aca="true" t="shared" si="26" ref="J77:J105">I77*0.2</f>
        <v>27.6</v>
      </c>
      <c r="K77" s="127">
        <v>2740</v>
      </c>
      <c r="L77" s="152">
        <f aca="true" t="shared" si="27" ref="L77:L105">K77/K$12*L$11</f>
        <v>0.00678826450557981</v>
      </c>
      <c r="M77" s="144">
        <v>57.25</v>
      </c>
      <c r="N77" s="153">
        <f aca="true" t="shared" si="28" ref="N77:N105">M77/K77</f>
        <v>0.020894160583941605</v>
      </c>
      <c r="O77" s="153">
        <f aca="true" t="shared" si="29" ref="O77:O105">N77/N$12</f>
        <v>0.00842673005879497</v>
      </c>
      <c r="P77" s="152">
        <f aca="true" t="shared" si="30" ref="P77:P105">O77/O$12*P$11</f>
        <v>0.000505603803527698</v>
      </c>
      <c r="Q77" s="149">
        <f aca="true" t="shared" si="31" ref="Q77:Q105">I77+K77</f>
        <v>2878</v>
      </c>
      <c r="R77" s="160">
        <v>2465</v>
      </c>
      <c r="S77" s="153">
        <f t="shared" si="23"/>
        <v>0.8564975677553857</v>
      </c>
      <c r="T77" s="153">
        <f aca="true" t="shared" si="32" ref="T77:T105">S77/S$12</f>
        <v>0.9308464424197455</v>
      </c>
      <c r="U77" s="152">
        <f aca="true" t="shared" si="33" ref="U77:U105">T77/T$12*U$11</f>
        <v>0.00020001182352382966</v>
      </c>
      <c r="V77" s="144">
        <v>1</v>
      </c>
      <c r="W77" s="144">
        <v>1</v>
      </c>
      <c r="X77" s="153">
        <f t="shared" si="24"/>
        <v>1</v>
      </c>
      <c r="Y77" s="150">
        <f aca="true" t="shared" si="34" ref="Y77:Y105">X77/X$12</f>
        <v>1.8514851485148514</v>
      </c>
      <c r="Z77" s="163">
        <f aca="true" t="shared" si="35" ref="Z77:Z105">Y77/Y$12*Z$11</f>
        <v>0.0003219211981665983</v>
      </c>
      <c r="AA77" s="162">
        <v>130628</v>
      </c>
      <c r="AB77" s="150">
        <f aca="true" t="shared" si="36" ref="AB77:AB105">AA$12/AA77</f>
        <v>1.3279159138928867</v>
      </c>
      <c r="AC77" s="150">
        <f aca="true" t="shared" si="37" ref="AC77:AC105">SQRT(AB77)</f>
        <v>1.1523523393011734</v>
      </c>
      <c r="AD77" s="164">
        <f aca="true" t="shared" si="38" ref="AD77:AD105">(Z77+P77+U77+L77)*AC77</f>
        <v>0.009006556947058226</v>
      </c>
      <c r="AE77" s="150">
        <f aca="true" t="shared" si="39" ref="AE77:AE105">AD77/$AD$12*$AE$11</f>
        <v>189.2379561625781</v>
      </c>
      <c r="AF77" s="110"/>
    </row>
    <row r="78" spans="1:32" ht="12">
      <c r="A78" s="118" t="s">
        <v>103</v>
      </c>
      <c r="B78" s="126">
        <f aca="true" t="shared" si="40" ref="B78:B105">H78-E78</f>
        <v>292</v>
      </c>
      <c r="C78" s="126">
        <v>292</v>
      </c>
      <c r="D78" s="126"/>
      <c r="E78" s="126">
        <f t="shared" si="25"/>
        <v>831</v>
      </c>
      <c r="F78" s="165">
        <v>719</v>
      </c>
      <c r="G78" s="165">
        <v>112</v>
      </c>
      <c r="H78" s="130">
        <f aca="true" t="shared" si="41" ref="H78:H105">ROUND(J78+AE78,0)</f>
        <v>1123</v>
      </c>
      <c r="I78" s="149">
        <v>387</v>
      </c>
      <c r="J78" s="150">
        <f t="shared" si="26"/>
        <v>77.4</v>
      </c>
      <c r="K78" s="127">
        <v>15619</v>
      </c>
      <c r="L78" s="152">
        <f t="shared" si="27"/>
        <v>0.03869558515060258</v>
      </c>
      <c r="M78" s="144">
        <v>600</v>
      </c>
      <c r="N78" s="153">
        <f t="shared" si="28"/>
        <v>0.03841475126448556</v>
      </c>
      <c r="O78" s="153">
        <f t="shared" si="29"/>
        <v>0.015492880792270897</v>
      </c>
      <c r="P78" s="152">
        <f t="shared" si="30"/>
        <v>0.0009295728475362536</v>
      </c>
      <c r="Q78" s="149">
        <f t="shared" si="31"/>
        <v>16006</v>
      </c>
      <c r="R78" s="160">
        <v>15675</v>
      </c>
      <c r="S78" s="153">
        <f t="shared" si="23"/>
        <v>0.9793202549044109</v>
      </c>
      <c r="T78" s="153">
        <f t="shared" si="32"/>
        <v>1.0643308394399547</v>
      </c>
      <c r="U78" s="152">
        <f t="shared" si="33"/>
        <v>0.0002286937375789427</v>
      </c>
      <c r="V78" s="144">
        <v>2</v>
      </c>
      <c r="W78" s="144">
        <v>1</v>
      </c>
      <c r="X78" s="153">
        <f t="shared" si="24"/>
        <v>0.5</v>
      </c>
      <c r="Y78" s="150">
        <f t="shared" si="34"/>
        <v>0.9257425742574257</v>
      </c>
      <c r="Z78" s="163">
        <f t="shared" si="35"/>
        <v>0.00016096059908329914</v>
      </c>
      <c r="AA78" s="162">
        <v>112185</v>
      </c>
      <c r="AB78" s="150">
        <f t="shared" si="36"/>
        <v>1.546222757053082</v>
      </c>
      <c r="AC78" s="150">
        <f t="shared" si="37"/>
        <v>1.2434720572063862</v>
      </c>
      <c r="AD78" s="164">
        <f t="shared" si="38"/>
        <v>0.04975730101268257</v>
      </c>
      <c r="AE78" s="150">
        <f t="shared" si="39"/>
        <v>1045.4572155768942</v>
      </c>
      <c r="AF78" s="110"/>
    </row>
    <row r="79" spans="1:32" ht="12">
      <c r="A79" s="122" t="s">
        <v>104</v>
      </c>
      <c r="B79" s="126">
        <f t="shared" si="40"/>
        <v>124</v>
      </c>
      <c r="C79" s="126">
        <v>124</v>
      </c>
      <c r="D79" s="126"/>
      <c r="E79" s="126">
        <f t="shared" si="25"/>
        <v>412</v>
      </c>
      <c r="F79" s="129">
        <v>357</v>
      </c>
      <c r="G79" s="129">
        <v>55</v>
      </c>
      <c r="H79" s="130">
        <f t="shared" si="41"/>
        <v>536</v>
      </c>
      <c r="I79" s="149">
        <v>194</v>
      </c>
      <c r="J79" s="150">
        <f t="shared" si="26"/>
        <v>38.800000000000004</v>
      </c>
      <c r="K79" s="127">
        <v>7141</v>
      </c>
      <c r="L79" s="152">
        <f t="shared" si="27"/>
        <v>0.017691604684067674</v>
      </c>
      <c r="M79" s="144">
        <v>140.5</v>
      </c>
      <c r="N79" s="153">
        <f t="shared" si="28"/>
        <v>0.01967511553003781</v>
      </c>
      <c r="O79" s="153">
        <f t="shared" si="29"/>
        <v>0.007935082473457106</v>
      </c>
      <c r="P79" s="152">
        <f t="shared" si="30"/>
        <v>0.00047610494840742625</v>
      </c>
      <c r="Q79" s="149">
        <f t="shared" si="31"/>
        <v>7335</v>
      </c>
      <c r="R79" s="160">
        <v>7200</v>
      </c>
      <c r="S79" s="153">
        <f t="shared" si="23"/>
        <v>0.9815950920245399</v>
      </c>
      <c r="T79" s="153">
        <f t="shared" si="32"/>
        <v>1.0668031453986346</v>
      </c>
      <c r="U79" s="152">
        <f t="shared" si="33"/>
        <v>0.0002292249642137236</v>
      </c>
      <c r="V79" s="144">
        <v>1</v>
      </c>
      <c r="W79" s="144"/>
      <c r="X79" s="153">
        <f t="shared" si="24"/>
        <v>0</v>
      </c>
      <c r="Y79" s="150">
        <f t="shared" si="34"/>
        <v>0</v>
      </c>
      <c r="Z79" s="163">
        <f t="shared" si="35"/>
        <v>0</v>
      </c>
      <c r="AA79" s="162">
        <v>104827</v>
      </c>
      <c r="AB79" s="150">
        <f t="shared" si="36"/>
        <v>1.654754977248228</v>
      </c>
      <c r="AC79" s="150">
        <f t="shared" si="37"/>
        <v>1.2863727987050364</v>
      </c>
      <c r="AD79" s="164">
        <f t="shared" si="38"/>
        <v>0.023665316244736112</v>
      </c>
      <c r="AE79" s="150">
        <f t="shared" si="39"/>
        <v>497.23508155440834</v>
      </c>
      <c r="AF79" s="110"/>
    </row>
    <row r="80" spans="1:32" ht="12">
      <c r="A80" s="122" t="s">
        <v>105</v>
      </c>
      <c r="B80" s="126">
        <f t="shared" si="40"/>
        <v>190</v>
      </c>
      <c r="C80" s="126">
        <v>190</v>
      </c>
      <c r="D80" s="126"/>
      <c r="E80" s="126">
        <f t="shared" si="25"/>
        <v>533</v>
      </c>
      <c r="F80" s="129">
        <v>462</v>
      </c>
      <c r="G80" s="129">
        <v>71</v>
      </c>
      <c r="H80" s="130">
        <f t="shared" si="41"/>
        <v>723</v>
      </c>
      <c r="I80" s="149">
        <v>333</v>
      </c>
      <c r="J80" s="150">
        <f t="shared" si="26"/>
        <v>66.60000000000001</v>
      </c>
      <c r="K80" s="127">
        <v>8951</v>
      </c>
      <c r="L80" s="152">
        <f t="shared" si="27"/>
        <v>0.022175823207826597</v>
      </c>
      <c r="M80" s="144">
        <v>237.27</v>
      </c>
      <c r="N80" s="153">
        <f t="shared" si="28"/>
        <v>0.02650765277622612</v>
      </c>
      <c r="O80" s="153">
        <f t="shared" si="29"/>
        <v>0.010690682381813404</v>
      </c>
      <c r="P80" s="152">
        <f t="shared" si="30"/>
        <v>0.000641440942908804</v>
      </c>
      <c r="Q80" s="149">
        <f t="shared" si="31"/>
        <v>9284</v>
      </c>
      <c r="R80" s="160">
        <v>9134</v>
      </c>
      <c r="S80" s="153">
        <f t="shared" si="23"/>
        <v>0.9838431710469625</v>
      </c>
      <c r="T80" s="153">
        <f t="shared" si="32"/>
        <v>1.0692463705040889</v>
      </c>
      <c r="U80" s="152">
        <f t="shared" si="33"/>
        <v>0.0002297499422190655</v>
      </c>
      <c r="V80" s="144">
        <v>1</v>
      </c>
      <c r="W80" s="144">
        <v>0</v>
      </c>
      <c r="X80" s="153">
        <f t="shared" si="24"/>
        <v>0</v>
      </c>
      <c r="Y80" s="150">
        <f t="shared" si="34"/>
        <v>0</v>
      </c>
      <c r="Z80" s="163">
        <f t="shared" si="35"/>
        <v>0</v>
      </c>
      <c r="AA80" s="162">
        <v>94389</v>
      </c>
      <c r="AB80" s="150">
        <f t="shared" si="36"/>
        <v>1.8377459237834917</v>
      </c>
      <c r="AC80" s="150">
        <f t="shared" si="37"/>
        <v>1.3556348784918053</v>
      </c>
      <c r="AD80" s="164">
        <f t="shared" si="38"/>
        <v>0.031243336149501255</v>
      </c>
      <c r="AE80" s="150">
        <f t="shared" si="39"/>
        <v>656.4578574682927</v>
      </c>
      <c r="AF80" s="110"/>
    </row>
    <row r="81" spans="1:32" ht="12">
      <c r="A81" s="122" t="s">
        <v>106</v>
      </c>
      <c r="B81" s="126">
        <f t="shared" si="40"/>
        <v>143</v>
      </c>
      <c r="C81" s="126">
        <v>143</v>
      </c>
      <c r="D81" s="126"/>
      <c r="E81" s="126">
        <f t="shared" si="25"/>
        <v>388</v>
      </c>
      <c r="F81" s="129">
        <v>336</v>
      </c>
      <c r="G81" s="129">
        <v>52</v>
      </c>
      <c r="H81" s="130">
        <f t="shared" si="41"/>
        <v>531</v>
      </c>
      <c r="I81" s="149">
        <v>169</v>
      </c>
      <c r="J81" s="150">
        <f t="shared" si="26"/>
        <v>33.800000000000004</v>
      </c>
      <c r="K81" s="127">
        <v>7327</v>
      </c>
      <c r="L81" s="152">
        <f t="shared" si="27"/>
        <v>0.01815241388043185</v>
      </c>
      <c r="M81" s="144">
        <v>260</v>
      </c>
      <c r="N81" s="153">
        <f t="shared" si="28"/>
        <v>0.035485191756516994</v>
      </c>
      <c r="O81" s="153">
        <f t="shared" si="29"/>
        <v>0.01431137330525558</v>
      </c>
      <c r="P81" s="152">
        <f t="shared" si="30"/>
        <v>0.0008586823983153345</v>
      </c>
      <c r="Q81" s="149">
        <f t="shared" si="31"/>
        <v>7496</v>
      </c>
      <c r="R81" s="160">
        <v>7320</v>
      </c>
      <c r="S81" s="153">
        <f t="shared" si="23"/>
        <v>0.9765208110992529</v>
      </c>
      <c r="T81" s="153">
        <f t="shared" si="32"/>
        <v>1.0612883879434323</v>
      </c>
      <c r="U81" s="152">
        <f t="shared" si="33"/>
        <v>0.00022804000325277356</v>
      </c>
      <c r="V81" s="144">
        <v>1</v>
      </c>
      <c r="W81" s="144"/>
      <c r="X81" s="153">
        <f t="shared" si="24"/>
        <v>0</v>
      </c>
      <c r="Y81" s="150">
        <f t="shared" si="34"/>
        <v>0</v>
      </c>
      <c r="Z81" s="163">
        <f t="shared" si="35"/>
        <v>0</v>
      </c>
      <c r="AA81" s="162">
        <v>114442</v>
      </c>
      <c r="AB81" s="150">
        <f t="shared" si="36"/>
        <v>1.5157284912881634</v>
      </c>
      <c r="AC81" s="150">
        <f t="shared" si="37"/>
        <v>1.2311492563000488</v>
      </c>
      <c r="AD81" s="164">
        <f t="shared" si="38"/>
        <v>0.023686248325439533</v>
      </c>
      <c r="AE81" s="150">
        <f t="shared" si="39"/>
        <v>497.6748882634348</v>
      </c>
      <c r="AF81" s="110"/>
    </row>
    <row r="82" spans="1:32" ht="12">
      <c r="A82" s="122" t="s">
        <v>107</v>
      </c>
      <c r="B82" s="126">
        <f t="shared" si="40"/>
        <v>85</v>
      </c>
      <c r="C82" s="126">
        <v>85</v>
      </c>
      <c r="D82" s="126"/>
      <c r="E82" s="126">
        <f t="shared" si="25"/>
        <v>240</v>
      </c>
      <c r="F82" s="129">
        <v>208</v>
      </c>
      <c r="G82" s="129">
        <v>32</v>
      </c>
      <c r="H82" s="130">
        <f t="shared" si="41"/>
        <v>325</v>
      </c>
      <c r="I82" s="149">
        <v>122</v>
      </c>
      <c r="J82" s="150">
        <f t="shared" si="26"/>
        <v>24.400000000000002</v>
      </c>
      <c r="K82" s="127">
        <v>3797</v>
      </c>
      <c r="L82" s="152">
        <f t="shared" si="27"/>
        <v>0.009406949024703116</v>
      </c>
      <c r="M82" s="144">
        <v>95</v>
      </c>
      <c r="N82" s="153">
        <f t="shared" si="28"/>
        <v>0.02501975243613379</v>
      </c>
      <c r="O82" s="153">
        <f t="shared" si="29"/>
        <v>0.010090603978568835</v>
      </c>
      <c r="P82" s="152">
        <f t="shared" si="30"/>
        <v>0.00060543623871413</v>
      </c>
      <c r="Q82" s="149">
        <f t="shared" si="31"/>
        <v>3919</v>
      </c>
      <c r="R82" s="160">
        <v>3875</v>
      </c>
      <c r="S82" s="153">
        <f t="shared" si="23"/>
        <v>0.9887726460831845</v>
      </c>
      <c r="T82" s="153">
        <f t="shared" si="32"/>
        <v>1.0746037520930285</v>
      </c>
      <c r="U82" s="152">
        <f t="shared" si="33"/>
        <v>0.0002309010876841879</v>
      </c>
      <c r="V82" s="144">
        <v>1</v>
      </c>
      <c r="W82" s="144"/>
      <c r="X82" s="153">
        <f t="shared" si="24"/>
        <v>0</v>
      </c>
      <c r="Y82" s="150">
        <f t="shared" si="34"/>
        <v>0</v>
      </c>
      <c r="Z82" s="163">
        <f t="shared" si="35"/>
        <v>0</v>
      </c>
      <c r="AA82" s="162">
        <v>89120</v>
      </c>
      <c r="AB82" s="150">
        <f t="shared" si="36"/>
        <v>1.9463981149012568</v>
      </c>
      <c r="AC82" s="150">
        <f t="shared" si="37"/>
        <v>1.3951337265299182</v>
      </c>
      <c r="AD82" s="164">
        <f t="shared" si="38"/>
        <v>0.014290754258925191</v>
      </c>
      <c r="AE82" s="150">
        <f t="shared" si="39"/>
        <v>300.2649229752523</v>
      </c>
      <c r="AF82" s="110"/>
    </row>
    <row r="83" spans="1:32" ht="12">
      <c r="A83" s="122" t="s">
        <v>108</v>
      </c>
      <c r="B83" s="126">
        <f t="shared" si="40"/>
        <v>106</v>
      </c>
      <c r="C83" s="126">
        <v>106</v>
      </c>
      <c r="D83" s="126"/>
      <c r="E83" s="126">
        <f t="shared" si="25"/>
        <v>242</v>
      </c>
      <c r="F83" s="129">
        <v>210</v>
      </c>
      <c r="G83" s="129">
        <v>32</v>
      </c>
      <c r="H83" s="130">
        <f t="shared" si="41"/>
        <v>348</v>
      </c>
      <c r="I83" s="149">
        <v>106</v>
      </c>
      <c r="J83" s="150">
        <f t="shared" si="26"/>
        <v>21.200000000000003</v>
      </c>
      <c r="K83" s="127">
        <v>3715</v>
      </c>
      <c r="L83" s="152">
        <f t="shared" si="27"/>
        <v>0.009203796583295254</v>
      </c>
      <c r="M83" s="144">
        <v>270.53</v>
      </c>
      <c r="N83" s="153">
        <f t="shared" si="28"/>
        <v>0.07282099596231494</v>
      </c>
      <c r="O83" s="153">
        <f t="shared" si="29"/>
        <v>0.029369108805387813</v>
      </c>
      <c r="P83" s="152">
        <f t="shared" si="30"/>
        <v>0.0017621465283232684</v>
      </c>
      <c r="Q83" s="149">
        <f t="shared" si="31"/>
        <v>3821</v>
      </c>
      <c r="R83" s="160">
        <v>3124</v>
      </c>
      <c r="S83" s="153">
        <f t="shared" si="23"/>
        <v>0.8175870191049464</v>
      </c>
      <c r="T83" s="153">
        <f t="shared" si="32"/>
        <v>0.8885582361860925</v>
      </c>
      <c r="U83" s="152">
        <f t="shared" si="33"/>
        <v>0.00019092531810586009</v>
      </c>
      <c r="V83" s="144">
        <v>1</v>
      </c>
      <c r="W83" s="144"/>
      <c r="X83" s="153">
        <f t="shared" si="24"/>
        <v>0</v>
      </c>
      <c r="Y83" s="150">
        <f t="shared" si="34"/>
        <v>0</v>
      </c>
      <c r="Z83" s="163">
        <f t="shared" si="35"/>
        <v>0</v>
      </c>
      <c r="AA83" s="162">
        <v>88999</v>
      </c>
      <c r="AB83" s="150">
        <f t="shared" si="36"/>
        <v>1.9490443712850707</v>
      </c>
      <c r="AC83" s="150">
        <f t="shared" si="37"/>
        <v>1.3960817924767412</v>
      </c>
      <c r="AD83" s="164">
        <f t="shared" si="38"/>
        <v>0.015575900875796782</v>
      </c>
      <c r="AE83" s="150">
        <f t="shared" si="39"/>
        <v>327.26730807930323</v>
      </c>
      <c r="AF83" s="110"/>
    </row>
    <row r="84" spans="1:32" ht="12">
      <c r="A84" s="128" t="s">
        <v>109</v>
      </c>
      <c r="B84" s="126">
        <f t="shared" si="40"/>
        <v>205</v>
      </c>
      <c r="C84" s="126">
        <v>205</v>
      </c>
      <c r="D84" s="126"/>
      <c r="E84" s="126">
        <f t="shared" si="25"/>
        <v>759</v>
      </c>
      <c r="F84" s="129">
        <v>657</v>
      </c>
      <c r="G84" s="129">
        <v>102</v>
      </c>
      <c r="H84" s="130">
        <f t="shared" si="41"/>
        <v>964</v>
      </c>
      <c r="I84" s="149">
        <v>649</v>
      </c>
      <c r="J84" s="150">
        <f t="shared" si="26"/>
        <v>129.8</v>
      </c>
      <c r="K84" s="127">
        <v>11670</v>
      </c>
      <c r="L84" s="152">
        <f t="shared" si="27"/>
        <v>0.028912060868655613</v>
      </c>
      <c r="M84" s="144">
        <v>670</v>
      </c>
      <c r="N84" s="153">
        <f t="shared" si="28"/>
        <v>0.05741216795201371</v>
      </c>
      <c r="O84" s="153">
        <f t="shared" si="29"/>
        <v>0.02315464358944602</v>
      </c>
      <c r="P84" s="152">
        <f t="shared" si="30"/>
        <v>0.0013892786153667609</v>
      </c>
      <c r="Q84" s="149">
        <f t="shared" si="31"/>
        <v>12319</v>
      </c>
      <c r="R84" s="160">
        <v>9984</v>
      </c>
      <c r="S84" s="153">
        <f t="shared" si="23"/>
        <v>0.8104553941066645</v>
      </c>
      <c r="T84" s="153">
        <f t="shared" si="32"/>
        <v>0.8808075454564974</v>
      </c>
      <c r="U84" s="152">
        <f t="shared" si="33"/>
        <v>0.00018925992012424914</v>
      </c>
      <c r="V84" s="144">
        <v>2</v>
      </c>
      <c r="W84" s="144">
        <v>2</v>
      </c>
      <c r="X84" s="153">
        <f t="shared" si="24"/>
        <v>1</v>
      </c>
      <c r="Y84" s="150">
        <f t="shared" si="34"/>
        <v>1.8514851485148514</v>
      </c>
      <c r="Z84" s="163">
        <f t="shared" si="35"/>
        <v>0.0003219211981665983</v>
      </c>
      <c r="AA84" s="162">
        <v>104356</v>
      </c>
      <c r="AB84" s="150">
        <f t="shared" si="36"/>
        <v>1.6622235424891716</v>
      </c>
      <c r="AC84" s="150">
        <f t="shared" si="37"/>
        <v>1.289272485741153</v>
      </c>
      <c r="AD84" s="164">
        <f t="shared" si="38"/>
        <v>0.03972573502889486</v>
      </c>
      <c r="AE84" s="150">
        <f t="shared" si="39"/>
        <v>834.6826593240656</v>
      </c>
      <c r="AF84" s="110"/>
    </row>
    <row r="85" spans="1:32" ht="12">
      <c r="A85" s="122" t="s">
        <v>110</v>
      </c>
      <c r="B85" s="126">
        <f t="shared" si="40"/>
        <v>63</v>
      </c>
      <c r="C85" s="126">
        <v>63</v>
      </c>
      <c r="D85" s="126"/>
      <c r="E85" s="126">
        <f t="shared" si="25"/>
        <v>539</v>
      </c>
      <c r="F85" s="129">
        <v>467</v>
      </c>
      <c r="G85" s="129">
        <v>72</v>
      </c>
      <c r="H85" s="130">
        <f t="shared" si="41"/>
        <v>602</v>
      </c>
      <c r="I85" s="149">
        <v>257</v>
      </c>
      <c r="J85" s="150">
        <f t="shared" si="26"/>
        <v>51.400000000000006</v>
      </c>
      <c r="K85" s="127">
        <v>7320</v>
      </c>
      <c r="L85" s="152">
        <f t="shared" si="27"/>
        <v>0.01813507159884825</v>
      </c>
      <c r="M85" s="144">
        <v>200</v>
      </c>
      <c r="N85" s="153">
        <f t="shared" si="28"/>
        <v>0.0273224043715847</v>
      </c>
      <c r="O85" s="153">
        <f t="shared" si="29"/>
        <v>0.011019276188273185</v>
      </c>
      <c r="P85" s="152">
        <f t="shared" si="30"/>
        <v>0.0006611565712963909</v>
      </c>
      <c r="Q85" s="149">
        <f t="shared" si="31"/>
        <v>7577</v>
      </c>
      <c r="R85" s="160">
        <v>7345</v>
      </c>
      <c r="S85" s="153">
        <f t="shared" si="23"/>
        <v>0.969381021512472</v>
      </c>
      <c r="T85" s="153">
        <f t="shared" si="32"/>
        <v>1.0535288238924825</v>
      </c>
      <c r="U85" s="152">
        <f t="shared" si="33"/>
        <v>0.00022637269865251536</v>
      </c>
      <c r="V85" s="144">
        <v>1</v>
      </c>
      <c r="W85" s="144">
        <v>1</v>
      </c>
      <c r="X85" s="153">
        <f t="shared" si="24"/>
        <v>1</v>
      </c>
      <c r="Y85" s="150">
        <f t="shared" si="34"/>
        <v>1.8514851485148514</v>
      </c>
      <c r="Z85" s="163">
        <f t="shared" si="35"/>
        <v>0.0003219211981665983</v>
      </c>
      <c r="AA85" s="162">
        <v>94566</v>
      </c>
      <c r="AB85" s="150">
        <f t="shared" si="36"/>
        <v>1.834306198845251</v>
      </c>
      <c r="AC85" s="150">
        <f t="shared" si="37"/>
        <v>1.3543656075245158</v>
      </c>
      <c r="AD85" s="164">
        <f t="shared" si="38"/>
        <v>0.026199555381494773</v>
      </c>
      <c r="AE85" s="150">
        <f t="shared" si="39"/>
        <v>550.4823143745002</v>
      </c>
      <c r="AF85" s="110"/>
    </row>
    <row r="86" spans="1:32" ht="12">
      <c r="A86" s="122" t="s">
        <v>111</v>
      </c>
      <c r="B86" s="126">
        <f t="shared" si="40"/>
        <v>-76</v>
      </c>
      <c r="C86" s="126">
        <v>-76</v>
      </c>
      <c r="D86" s="126"/>
      <c r="E86" s="126">
        <f t="shared" si="25"/>
        <v>250</v>
      </c>
      <c r="F86" s="129">
        <v>217</v>
      </c>
      <c r="G86" s="129">
        <v>33</v>
      </c>
      <c r="H86" s="130">
        <f t="shared" si="41"/>
        <v>174</v>
      </c>
      <c r="I86" s="149">
        <v>77</v>
      </c>
      <c r="J86" s="150">
        <f t="shared" si="26"/>
        <v>15.4</v>
      </c>
      <c r="K86" s="127">
        <v>1944</v>
      </c>
      <c r="L86" s="152">
        <f t="shared" si="27"/>
        <v>0.004816199342644946</v>
      </c>
      <c r="M86" s="144">
        <v>0</v>
      </c>
      <c r="N86" s="153">
        <f t="shared" si="28"/>
        <v>0</v>
      </c>
      <c r="O86" s="153">
        <f t="shared" si="29"/>
        <v>0</v>
      </c>
      <c r="P86" s="152">
        <f t="shared" si="30"/>
        <v>0</v>
      </c>
      <c r="Q86" s="149">
        <f t="shared" si="31"/>
        <v>2021</v>
      </c>
      <c r="R86" s="160">
        <v>1219</v>
      </c>
      <c r="S86" s="153">
        <f t="shared" si="23"/>
        <v>0.6031667491340921</v>
      </c>
      <c r="T86" s="153">
        <f t="shared" si="32"/>
        <v>0.6555250636481708</v>
      </c>
      <c r="U86" s="152">
        <f t="shared" si="33"/>
        <v>0.0001408532679192672</v>
      </c>
      <c r="V86" s="144">
        <v>1</v>
      </c>
      <c r="W86" s="144">
        <v>1</v>
      </c>
      <c r="X86" s="153">
        <f t="shared" si="24"/>
        <v>1</v>
      </c>
      <c r="Y86" s="150">
        <f t="shared" si="34"/>
        <v>1.8514851485148514</v>
      </c>
      <c r="Z86" s="163">
        <f t="shared" si="35"/>
        <v>0.0003219211981665983</v>
      </c>
      <c r="AA86" s="162">
        <v>84730</v>
      </c>
      <c r="AB86" s="150">
        <f t="shared" si="36"/>
        <v>2.04724418741886</v>
      </c>
      <c r="AC86" s="150">
        <f t="shared" si="37"/>
        <v>1.4308194111832773</v>
      </c>
      <c r="AD86" s="164">
        <f t="shared" si="38"/>
        <v>0.0075532581966601614</v>
      </c>
      <c r="AE86" s="150">
        <f t="shared" si="39"/>
        <v>158.70250439831796</v>
      </c>
      <c r="AF86" s="110"/>
    </row>
    <row r="87" spans="1:32" ht="12">
      <c r="A87" s="122" t="s">
        <v>112</v>
      </c>
      <c r="B87" s="126">
        <f t="shared" si="40"/>
        <v>85</v>
      </c>
      <c r="C87" s="126">
        <v>85</v>
      </c>
      <c r="D87" s="126"/>
      <c r="E87" s="126">
        <f t="shared" si="25"/>
        <v>372</v>
      </c>
      <c r="F87" s="129">
        <v>322</v>
      </c>
      <c r="G87" s="129">
        <v>50</v>
      </c>
      <c r="H87" s="130">
        <f t="shared" si="41"/>
        <v>457</v>
      </c>
      <c r="I87" s="149">
        <v>170</v>
      </c>
      <c r="J87" s="150">
        <f t="shared" si="26"/>
        <v>34</v>
      </c>
      <c r="K87" s="127">
        <v>5322</v>
      </c>
      <c r="L87" s="152">
        <f t="shared" si="27"/>
        <v>0.013185088941129837</v>
      </c>
      <c r="M87" s="144">
        <v>50</v>
      </c>
      <c r="N87" s="153">
        <f t="shared" si="28"/>
        <v>0.009394964299135663</v>
      </c>
      <c r="O87" s="153">
        <f t="shared" si="29"/>
        <v>0.0037890408539158075</v>
      </c>
      <c r="P87" s="152">
        <f t="shared" si="30"/>
        <v>0.0002273424512349484</v>
      </c>
      <c r="Q87" s="149">
        <f t="shared" si="31"/>
        <v>5492</v>
      </c>
      <c r="R87" s="160">
        <v>5321</v>
      </c>
      <c r="S87" s="153">
        <f t="shared" si="23"/>
        <v>0.9688638018936635</v>
      </c>
      <c r="T87" s="153">
        <f t="shared" si="32"/>
        <v>1.0529667066603468</v>
      </c>
      <c r="U87" s="152">
        <f t="shared" si="33"/>
        <v>0.00022625191601049184</v>
      </c>
      <c r="V87" s="144">
        <v>1</v>
      </c>
      <c r="W87" s="144">
        <v>1</v>
      </c>
      <c r="X87" s="153">
        <f t="shared" si="24"/>
        <v>1</v>
      </c>
      <c r="Y87" s="150">
        <f t="shared" si="34"/>
        <v>1.8514851485148514</v>
      </c>
      <c r="Z87" s="163">
        <f t="shared" si="35"/>
        <v>0.0003219211981665983</v>
      </c>
      <c r="AA87" s="162">
        <v>83521</v>
      </c>
      <c r="AB87" s="150">
        <f t="shared" si="36"/>
        <v>2.0768788687874906</v>
      </c>
      <c r="AC87" s="150">
        <f t="shared" si="37"/>
        <v>1.4411380464020407</v>
      </c>
      <c r="AD87" s="164">
        <f t="shared" si="38"/>
        <v>0.020119158305149286</v>
      </c>
      <c r="AE87" s="150">
        <f t="shared" si="39"/>
        <v>422.7262892754345</v>
      </c>
      <c r="AF87" s="110"/>
    </row>
    <row r="88" spans="1:32" ht="12">
      <c r="A88" s="118" t="s">
        <v>113</v>
      </c>
      <c r="B88" s="126">
        <f t="shared" si="40"/>
        <v>81</v>
      </c>
      <c r="C88" s="126">
        <v>81</v>
      </c>
      <c r="D88" s="126"/>
      <c r="E88" s="126">
        <f t="shared" si="25"/>
        <v>180</v>
      </c>
      <c r="F88" s="165">
        <v>156</v>
      </c>
      <c r="G88" s="165">
        <v>24</v>
      </c>
      <c r="H88" s="130">
        <f t="shared" si="41"/>
        <v>261</v>
      </c>
      <c r="I88" s="149">
        <v>171</v>
      </c>
      <c r="J88" s="150">
        <f t="shared" si="26"/>
        <v>34.2</v>
      </c>
      <c r="K88" s="127">
        <v>2349</v>
      </c>
      <c r="L88" s="152">
        <f t="shared" si="27"/>
        <v>0.005819574205695976</v>
      </c>
      <c r="M88" s="144">
        <v>309.64</v>
      </c>
      <c r="N88" s="153">
        <f t="shared" si="28"/>
        <v>0.13181779480630054</v>
      </c>
      <c r="O88" s="153">
        <f t="shared" si="29"/>
        <v>0.05316284276249079</v>
      </c>
      <c r="P88" s="152">
        <f t="shared" si="30"/>
        <v>0.003189770565749446</v>
      </c>
      <c r="Q88" s="149">
        <f t="shared" si="31"/>
        <v>2520</v>
      </c>
      <c r="R88" s="160">
        <v>2410</v>
      </c>
      <c r="S88" s="153">
        <f t="shared" si="23"/>
        <v>0.9563492063492064</v>
      </c>
      <c r="T88" s="153">
        <f t="shared" si="32"/>
        <v>1.0393657728346866</v>
      </c>
      <c r="U88" s="152">
        <f t="shared" si="33"/>
        <v>0.0002233294709624927</v>
      </c>
      <c r="V88" s="144">
        <v>2</v>
      </c>
      <c r="W88" s="144">
        <v>0</v>
      </c>
      <c r="X88" s="153">
        <f t="shared" si="24"/>
        <v>0</v>
      </c>
      <c r="Y88" s="150">
        <f t="shared" si="34"/>
        <v>0</v>
      </c>
      <c r="Z88" s="163">
        <f t="shared" si="35"/>
        <v>0</v>
      </c>
      <c r="AA88" s="162">
        <v>126768</v>
      </c>
      <c r="AB88" s="150">
        <f t="shared" si="36"/>
        <v>1.368350056796668</v>
      </c>
      <c r="AC88" s="150">
        <f t="shared" si="37"/>
        <v>1.1697649579281593</v>
      </c>
      <c r="AD88" s="164">
        <f t="shared" si="38"/>
        <v>0.010800058796734693</v>
      </c>
      <c r="AE88" s="150">
        <f t="shared" si="39"/>
        <v>226.92146012548088</v>
      </c>
      <c r="AF88" s="110"/>
    </row>
    <row r="89" spans="1:32" ht="12">
      <c r="A89" s="166" t="s">
        <v>114</v>
      </c>
      <c r="B89" s="126">
        <f t="shared" si="40"/>
        <v>-31</v>
      </c>
      <c r="C89" s="126">
        <v>-31</v>
      </c>
      <c r="D89" s="126"/>
      <c r="E89" s="126">
        <f t="shared" si="25"/>
        <v>63</v>
      </c>
      <c r="F89" s="165">
        <v>55</v>
      </c>
      <c r="G89" s="165">
        <v>8</v>
      </c>
      <c r="H89" s="130">
        <f t="shared" si="41"/>
        <v>32</v>
      </c>
      <c r="I89" s="149">
        <v>15</v>
      </c>
      <c r="J89" s="150">
        <f t="shared" si="26"/>
        <v>3</v>
      </c>
      <c r="K89" s="127">
        <v>236</v>
      </c>
      <c r="L89" s="152">
        <f t="shared" si="27"/>
        <v>0.0005846826362470201</v>
      </c>
      <c r="M89" s="144">
        <v>0</v>
      </c>
      <c r="N89" s="153">
        <f t="shared" si="28"/>
        <v>0</v>
      </c>
      <c r="O89" s="153">
        <f t="shared" si="29"/>
        <v>0</v>
      </c>
      <c r="P89" s="152">
        <f t="shared" si="30"/>
        <v>0</v>
      </c>
      <c r="Q89" s="149">
        <f t="shared" si="31"/>
        <v>251</v>
      </c>
      <c r="R89" s="160">
        <v>230</v>
      </c>
      <c r="S89" s="153">
        <f t="shared" si="23"/>
        <v>0.9163346613545816</v>
      </c>
      <c r="T89" s="153">
        <f t="shared" si="32"/>
        <v>0.9958777370765639</v>
      </c>
      <c r="U89" s="152">
        <f t="shared" si="33"/>
        <v>0.00021398515708098847</v>
      </c>
      <c r="V89" s="144">
        <v>1</v>
      </c>
      <c r="W89" s="144">
        <v>1</v>
      </c>
      <c r="X89" s="153">
        <f t="shared" si="24"/>
        <v>1</v>
      </c>
      <c r="Y89" s="150">
        <f t="shared" si="34"/>
        <v>1.8514851485148514</v>
      </c>
      <c r="Z89" s="163">
        <f t="shared" si="35"/>
        <v>0.0003219211981665983</v>
      </c>
      <c r="AA89" s="162">
        <v>116848</v>
      </c>
      <c r="AB89" s="150">
        <f t="shared" si="36"/>
        <v>1.4845183486238531</v>
      </c>
      <c r="AC89" s="150">
        <f t="shared" si="37"/>
        <v>1.2184081207148338</v>
      </c>
      <c r="AD89" s="164">
        <f t="shared" si="38"/>
        <v>0.001365334727220675</v>
      </c>
      <c r="AE89" s="150">
        <f t="shared" si="39"/>
        <v>28.687228069037296</v>
      </c>
      <c r="AF89" s="110"/>
    </row>
    <row r="90" spans="1:32" ht="12">
      <c r="A90" s="166" t="s">
        <v>115</v>
      </c>
      <c r="B90" s="126">
        <f t="shared" si="40"/>
        <v>3</v>
      </c>
      <c r="C90" s="126">
        <v>3</v>
      </c>
      <c r="D90" s="126"/>
      <c r="E90" s="126">
        <f t="shared" si="25"/>
        <v>49</v>
      </c>
      <c r="F90" s="165">
        <v>43</v>
      </c>
      <c r="G90" s="165">
        <v>6</v>
      </c>
      <c r="H90" s="130">
        <f t="shared" si="41"/>
        <v>52</v>
      </c>
      <c r="I90" s="149">
        <v>16</v>
      </c>
      <c r="J90" s="150">
        <f t="shared" si="26"/>
        <v>3.2</v>
      </c>
      <c r="K90" s="127">
        <v>348</v>
      </c>
      <c r="L90" s="152">
        <f t="shared" si="27"/>
        <v>0.000862159141584589</v>
      </c>
      <c r="M90" s="144">
        <v>10</v>
      </c>
      <c r="N90" s="153">
        <f t="shared" si="28"/>
        <v>0.028735632183908046</v>
      </c>
      <c r="O90" s="153">
        <f t="shared" si="29"/>
        <v>0.011589238749735591</v>
      </c>
      <c r="P90" s="152">
        <f t="shared" si="30"/>
        <v>0.0006953543249841353</v>
      </c>
      <c r="Q90" s="149">
        <f t="shared" si="31"/>
        <v>364</v>
      </c>
      <c r="R90" s="160">
        <v>333</v>
      </c>
      <c r="S90" s="153">
        <f t="shared" si="23"/>
        <v>0.9148351648351648</v>
      </c>
      <c r="T90" s="153">
        <f t="shared" si="32"/>
        <v>0.9942480757055715</v>
      </c>
      <c r="U90" s="152">
        <f t="shared" si="33"/>
        <v>0.00021363499025681154</v>
      </c>
      <c r="V90" s="144">
        <v>1</v>
      </c>
      <c r="W90" s="144">
        <v>0</v>
      </c>
      <c r="X90" s="153">
        <f t="shared" si="24"/>
        <v>0</v>
      </c>
      <c r="Y90" s="150">
        <f t="shared" si="34"/>
        <v>0</v>
      </c>
      <c r="Z90" s="163">
        <f t="shared" si="35"/>
        <v>0</v>
      </c>
      <c r="AA90" s="162">
        <v>99217</v>
      </c>
      <c r="AB90" s="150">
        <f t="shared" si="36"/>
        <v>1.7483193404356108</v>
      </c>
      <c r="AC90" s="150">
        <f t="shared" si="37"/>
        <v>1.322240273337494</v>
      </c>
      <c r="AD90" s="164">
        <f t="shared" si="38"/>
        <v>0.0023418838196742776</v>
      </c>
      <c r="AE90" s="150">
        <f t="shared" si="39"/>
        <v>49.20562987725556</v>
      </c>
      <c r="AF90" s="110"/>
    </row>
    <row r="91" spans="1:32" ht="12">
      <c r="A91" s="166" t="s">
        <v>116</v>
      </c>
      <c r="B91" s="126">
        <f t="shared" si="40"/>
        <v>12</v>
      </c>
      <c r="C91" s="126">
        <v>12</v>
      </c>
      <c r="D91" s="126"/>
      <c r="E91" s="126">
        <f t="shared" si="25"/>
        <v>68</v>
      </c>
      <c r="F91" s="165">
        <v>59</v>
      </c>
      <c r="G91" s="165">
        <v>9</v>
      </c>
      <c r="H91" s="130">
        <f t="shared" si="41"/>
        <v>80</v>
      </c>
      <c r="I91" s="149">
        <v>26</v>
      </c>
      <c r="J91" s="150">
        <f t="shared" si="26"/>
        <v>5.2</v>
      </c>
      <c r="K91" s="127">
        <v>911</v>
      </c>
      <c r="L91" s="152">
        <f t="shared" si="27"/>
        <v>0.002256974074665404</v>
      </c>
      <c r="M91" s="144">
        <v>10</v>
      </c>
      <c r="N91" s="153">
        <f t="shared" si="28"/>
        <v>0.010976948408342482</v>
      </c>
      <c r="O91" s="153">
        <f t="shared" si="29"/>
        <v>0.004427063759503826</v>
      </c>
      <c r="P91" s="152">
        <f t="shared" si="30"/>
        <v>0.0002656238255702295</v>
      </c>
      <c r="Q91" s="149">
        <f t="shared" si="31"/>
        <v>937</v>
      </c>
      <c r="R91" s="160">
        <v>915</v>
      </c>
      <c r="S91" s="153">
        <f t="shared" si="23"/>
        <v>0.9765208110992529</v>
      </c>
      <c r="T91" s="153">
        <f t="shared" si="32"/>
        <v>1.0612883879434323</v>
      </c>
      <c r="U91" s="152">
        <f t="shared" si="33"/>
        <v>0.00022804000325277356</v>
      </c>
      <c r="V91" s="144">
        <v>1</v>
      </c>
      <c r="W91" s="144"/>
      <c r="X91" s="153">
        <f t="shared" si="24"/>
        <v>0</v>
      </c>
      <c r="Y91" s="150">
        <f t="shared" si="34"/>
        <v>0</v>
      </c>
      <c r="Z91" s="163">
        <f t="shared" si="35"/>
        <v>0</v>
      </c>
      <c r="AA91" s="162">
        <v>104179</v>
      </c>
      <c r="AB91" s="150">
        <f t="shared" si="36"/>
        <v>1.6650476583572504</v>
      </c>
      <c r="AC91" s="150">
        <f t="shared" si="37"/>
        <v>1.2903672571625686</v>
      </c>
      <c r="AD91" s="164">
        <f t="shared" si="38"/>
        <v>0.003549333086971734</v>
      </c>
      <c r="AE91" s="150">
        <f t="shared" si="39"/>
        <v>74.57550571954461</v>
      </c>
      <c r="AF91" s="110"/>
    </row>
    <row r="92" spans="1:32" ht="12">
      <c r="A92" s="166" t="s">
        <v>117</v>
      </c>
      <c r="B92" s="126">
        <f t="shared" si="40"/>
        <v>2</v>
      </c>
      <c r="C92" s="126">
        <v>2</v>
      </c>
      <c r="D92" s="126"/>
      <c r="E92" s="126">
        <f t="shared" si="25"/>
        <v>16</v>
      </c>
      <c r="F92" s="165">
        <v>14</v>
      </c>
      <c r="G92" s="165">
        <v>2</v>
      </c>
      <c r="H92" s="130">
        <f t="shared" si="41"/>
        <v>18</v>
      </c>
      <c r="I92" s="149">
        <v>15</v>
      </c>
      <c r="J92" s="150">
        <f t="shared" si="26"/>
        <v>3</v>
      </c>
      <c r="K92" s="127">
        <v>172</v>
      </c>
      <c r="L92" s="152">
        <f t="shared" si="27"/>
        <v>0.0004261246331969808</v>
      </c>
      <c r="M92" s="144">
        <v>0</v>
      </c>
      <c r="N92" s="153">
        <f t="shared" si="28"/>
        <v>0</v>
      </c>
      <c r="O92" s="153">
        <f t="shared" si="29"/>
        <v>0</v>
      </c>
      <c r="P92" s="152">
        <f t="shared" si="30"/>
        <v>0</v>
      </c>
      <c r="Q92" s="149">
        <f t="shared" si="31"/>
        <v>187</v>
      </c>
      <c r="R92" s="160">
        <v>172</v>
      </c>
      <c r="S92" s="153">
        <f t="shared" si="23"/>
        <v>0.9197860962566845</v>
      </c>
      <c r="T92" s="153">
        <f t="shared" si="32"/>
        <v>0.9996287762164479</v>
      </c>
      <c r="U92" s="152">
        <f t="shared" si="33"/>
        <v>0.000214791146279945</v>
      </c>
      <c r="V92" s="144">
        <v>1</v>
      </c>
      <c r="W92" s="144">
        <v>0</v>
      </c>
      <c r="X92" s="153">
        <f t="shared" si="24"/>
        <v>0</v>
      </c>
      <c r="Y92" s="150">
        <f t="shared" si="34"/>
        <v>0</v>
      </c>
      <c r="Z92" s="163">
        <f t="shared" si="35"/>
        <v>0</v>
      </c>
      <c r="AA92" s="162">
        <v>138709</v>
      </c>
      <c r="AB92" s="150">
        <f t="shared" si="36"/>
        <v>1.2505533166557325</v>
      </c>
      <c r="AC92" s="150">
        <f t="shared" si="37"/>
        <v>1.1182814121032918</v>
      </c>
      <c r="AD92" s="164">
        <f t="shared" si="38"/>
        <v>0.0007167242029127387</v>
      </c>
      <c r="AE92" s="150">
        <f t="shared" si="39"/>
        <v>15.05918677789078</v>
      </c>
      <c r="AF92" s="110"/>
    </row>
    <row r="93" spans="1:32" ht="12">
      <c r="A93" s="166" t="s">
        <v>118</v>
      </c>
      <c r="B93" s="126">
        <f t="shared" si="40"/>
        <v>-5</v>
      </c>
      <c r="C93" s="126">
        <v>-5</v>
      </c>
      <c r="D93" s="126"/>
      <c r="E93" s="126">
        <f t="shared" si="25"/>
        <v>108</v>
      </c>
      <c r="F93" s="165">
        <v>94</v>
      </c>
      <c r="G93" s="165">
        <v>14</v>
      </c>
      <c r="H93" s="130">
        <f t="shared" si="41"/>
        <v>103</v>
      </c>
      <c r="I93" s="149">
        <v>75</v>
      </c>
      <c r="J93" s="150">
        <f t="shared" si="26"/>
        <v>15</v>
      </c>
      <c r="K93" s="127">
        <v>1176</v>
      </c>
      <c r="L93" s="152">
        <f t="shared" si="27"/>
        <v>0.002913503306044473</v>
      </c>
      <c r="M93" s="144">
        <v>0</v>
      </c>
      <c r="N93" s="153">
        <f t="shared" si="28"/>
        <v>0</v>
      </c>
      <c r="O93" s="153">
        <f t="shared" si="29"/>
        <v>0</v>
      </c>
      <c r="P93" s="152">
        <f t="shared" si="30"/>
        <v>0</v>
      </c>
      <c r="Q93" s="149">
        <f t="shared" si="31"/>
        <v>1251</v>
      </c>
      <c r="R93" s="160">
        <v>1226</v>
      </c>
      <c r="S93" s="153">
        <f t="shared" si="23"/>
        <v>0.9800159872102319</v>
      </c>
      <c r="T93" s="153">
        <f t="shared" si="32"/>
        <v>1.0650869652786388</v>
      </c>
      <c r="U93" s="152">
        <f t="shared" si="33"/>
        <v>0.0002288562070270888</v>
      </c>
      <c r="V93" s="144">
        <v>1</v>
      </c>
      <c r="W93" s="144">
        <v>0</v>
      </c>
      <c r="X93" s="153">
        <f t="shared" si="24"/>
        <v>0</v>
      </c>
      <c r="Y93" s="150">
        <f t="shared" si="34"/>
        <v>0</v>
      </c>
      <c r="Z93" s="163">
        <f t="shared" si="35"/>
        <v>0</v>
      </c>
      <c r="AA93" s="162">
        <v>96955</v>
      </c>
      <c r="AB93" s="150">
        <f t="shared" si="36"/>
        <v>1.7891083492341808</v>
      </c>
      <c r="AC93" s="150">
        <f t="shared" si="37"/>
        <v>1.3375755489818812</v>
      </c>
      <c r="AD93" s="164">
        <f t="shared" si="38"/>
        <v>0.0042031432507951315</v>
      </c>
      <c r="AE93" s="150">
        <f t="shared" si="39"/>
        <v>88.31279732248863</v>
      </c>
      <c r="AF93" s="110"/>
    </row>
    <row r="94" spans="1:32" ht="12">
      <c r="A94" s="166" t="s">
        <v>119</v>
      </c>
      <c r="B94" s="126">
        <f t="shared" si="40"/>
        <v>-60</v>
      </c>
      <c r="C94" s="126">
        <v>-60</v>
      </c>
      <c r="D94" s="126"/>
      <c r="E94" s="126">
        <f t="shared" si="25"/>
        <v>88</v>
      </c>
      <c r="F94" s="165">
        <v>76</v>
      </c>
      <c r="G94" s="165">
        <v>12</v>
      </c>
      <c r="H94" s="130">
        <f t="shared" si="41"/>
        <v>28</v>
      </c>
      <c r="I94" s="149">
        <v>17</v>
      </c>
      <c r="J94" s="150">
        <f t="shared" si="26"/>
        <v>3.4000000000000004</v>
      </c>
      <c r="K94" s="127">
        <v>322</v>
      </c>
      <c r="L94" s="152">
        <f t="shared" si="27"/>
        <v>0.0007977449528455106</v>
      </c>
      <c r="M94" s="144">
        <v>0</v>
      </c>
      <c r="N94" s="153">
        <f t="shared" si="28"/>
        <v>0</v>
      </c>
      <c r="O94" s="153">
        <f t="shared" si="29"/>
        <v>0</v>
      </c>
      <c r="P94" s="152">
        <f t="shared" si="30"/>
        <v>0</v>
      </c>
      <c r="Q94" s="149">
        <f t="shared" si="31"/>
        <v>339</v>
      </c>
      <c r="R94" s="160">
        <v>312</v>
      </c>
      <c r="S94" s="153">
        <f t="shared" si="23"/>
        <v>0.9203539823008849</v>
      </c>
      <c r="T94" s="153">
        <f t="shared" si="32"/>
        <v>1.0002459580087197</v>
      </c>
      <c r="U94" s="152">
        <f t="shared" si="33"/>
        <v>0.0002149237606941948</v>
      </c>
      <c r="V94" s="144">
        <v>1</v>
      </c>
      <c r="W94" s="144">
        <v>0</v>
      </c>
      <c r="X94" s="153">
        <f t="shared" si="24"/>
        <v>0</v>
      </c>
      <c r="Y94" s="150">
        <f t="shared" si="34"/>
        <v>0</v>
      </c>
      <c r="Z94" s="163">
        <f t="shared" si="35"/>
        <v>0</v>
      </c>
      <c r="AA94" s="162">
        <v>131434</v>
      </c>
      <c r="AB94" s="150">
        <f t="shared" si="36"/>
        <v>1.3197726615639789</v>
      </c>
      <c r="AC94" s="150">
        <f t="shared" si="37"/>
        <v>1.1488135886922555</v>
      </c>
      <c r="AD94" s="164">
        <f t="shared" si="38"/>
        <v>0.0011633675789579185</v>
      </c>
      <c r="AE94" s="150">
        <f t="shared" si="39"/>
        <v>24.44366967331628</v>
      </c>
      <c r="AF94" s="110"/>
    </row>
    <row r="95" spans="1:32" ht="12">
      <c r="A95" s="128" t="s">
        <v>120</v>
      </c>
      <c r="B95" s="126">
        <f t="shared" si="40"/>
        <v>156</v>
      </c>
      <c r="C95" s="126">
        <v>156</v>
      </c>
      <c r="D95" s="126"/>
      <c r="E95" s="126">
        <f t="shared" si="25"/>
        <v>289</v>
      </c>
      <c r="F95" s="129">
        <v>250</v>
      </c>
      <c r="G95" s="129">
        <v>39</v>
      </c>
      <c r="H95" s="130">
        <f t="shared" si="41"/>
        <v>445</v>
      </c>
      <c r="I95" s="149">
        <v>287</v>
      </c>
      <c r="J95" s="150">
        <f t="shared" si="26"/>
        <v>57.400000000000006</v>
      </c>
      <c r="K95" s="127">
        <v>6961</v>
      </c>
      <c r="L95" s="152">
        <f t="shared" si="27"/>
        <v>0.01724566030048944</v>
      </c>
      <c r="M95" s="144">
        <v>86.7</v>
      </c>
      <c r="N95" s="153">
        <f t="shared" si="28"/>
        <v>0.012455107024852752</v>
      </c>
      <c r="O95" s="153">
        <f t="shared" si="29"/>
        <v>0.005023213271965556</v>
      </c>
      <c r="P95" s="152">
        <f t="shared" si="30"/>
        <v>0.0003013927963179333</v>
      </c>
      <c r="Q95" s="149">
        <f t="shared" si="31"/>
        <v>7248</v>
      </c>
      <c r="R95" s="160">
        <v>6053</v>
      </c>
      <c r="S95" s="153">
        <f t="shared" si="23"/>
        <v>0.8351269315673289</v>
      </c>
      <c r="T95" s="153">
        <f t="shared" si="32"/>
        <v>0.9076207131044455</v>
      </c>
      <c r="U95" s="152">
        <f t="shared" si="33"/>
        <v>0.00019502128989623346</v>
      </c>
      <c r="V95" s="144">
        <v>2</v>
      </c>
      <c r="W95" s="144">
        <v>2</v>
      </c>
      <c r="X95" s="153">
        <f t="shared" si="24"/>
        <v>1</v>
      </c>
      <c r="Y95" s="150">
        <f t="shared" si="34"/>
        <v>1.8514851485148514</v>
      </c>
      <c r="Z95" s="163">
        <f t="shared" si="35"/>
        <v>0.0003219211981665983</v>
      </c>
      <c r="AA95" s="162">
        <v>166414</v>
      </c>
      <c r="AB95" s="150">
        <f t="shared" si="36"/>
        <v>1.0423582150540218</v>
      </c>
      <c r="AC95" s="150">
        <f t="shared" si="37"/>
        <v>1.0209594580853942</v>
      </c>
      <c r="AD95" s="164">
        <f t="shared" si="38"/>
        <v>0.018442607143186036</v>
      </c>
      <c r="AE95" s="150">
        <f t="shared" si="39"/>
        <v>387.5000516402471</v>
      </c>
      <c r="AF95" s="110"/>
    </row>
    <row r="96" spans="1:32" ht="12">
      <c r="A96" s="122" t="s">
        <v>121</v>
      </c>
      <c r="B96" s="126">
        <f t="shared" si="40"/>
        <v>81</v>
      </c>
      <c r="C96" s="126">
        <v>81</v>
      </c>
      <c r="D96" s="126"/>
      <c r="E96" s="126">
        <f t="shared" si="25"/>
        <v>372</v>
      </c>
      <c r="F96" s="129">
        <v>325</v>
      </c>
      <c r="G96" s="129">
        <v>47</v>
      </c>
      <c r="H96" s="130">
        <f t="shared" si="41"/>
        <v>453</v>
      </c>
      <c r="I96" s="149">
        <v>266</v>
      </c>
      <c r="J96" s="150">
        <f t="shared" si="26"/>
        <v>53.2</v>
      </c>
      <c r="K96" s="127">
        <v>6191</v>
      </c>
      <c r="L96" s="152">
        <f t="shared" si="27"/>
        <v>0.01533800932629365</v>
      </c>
      <c r="M96" s="144">
        <v>210</v>
      </c>
      <c r="N96" s="153">
        <f t="shared" si="28"/>
        <v>0.03392020675173639</v>
      </c>
      <c r="O96" s="153">
        <f t="shared" si="29"/>
        <v>0.013680206232122063</v>
      </c>
      <c r="P96" s="152">
        <f t="shared" si="30"/>
        <v>0.0008208123739273235</v>
      </c>
      <c r="Q96" s="149">
        <f t="shared" si="31"/>
        <v>6457</v>
      </c>
      <c r="R96" s="160">
        <v>6211</v>
      </c>
      <c r="S96" s="153">
        <f t="shared" si="23"/>
        <v>0.9619018119869909</v>
      </c>
      <c r="T96" s="153">
        <f t="shared" si="32"/>
        <v>1.0454003763159747</v>
      </c>
      <c r="U96" s="152">
        <f t="shared" si="33"/>
        <v>0.00022462613171289324</v>
      </c>
      <c r="V96" s="144">
        <v>1</v>
      </c>
      <c r="W96" s="144">
        <v>1</v>
      </c>
      <c r="X96" s="153">
        <f t="shared" si="24"/>
        <v>1</v>
      </c>
      <c r="Y96" s="150">
        <f t="shared" si="34"/>
        <v>1.8514851485148514</v>
      </c>
      <c r="Z96" s="163">
        <f t="shared" si="35"/>
        <v>0.0003219211981665983</v>
      </c>
      <c r="AA96" s="162">
        <v>133472</v>
      </c>
      <c r="AB96" s="150">
        <f t="shared" si="36"/>
        <v>1.2996208942699592</v>
      </c>
      <c r="AC96" s="150">
        <f t="shared" si="37"/>
        <v>1.140009164116657</v>
      </c>
      <c r="AD96" s="164">
        <f t="shared" si="38"/>
        <v>0.01904427378426512</v>
      </c>
      <c r="AE96" s="150">
        <f t="shared" si="39"/>
        <v>400.1417488080197</v>
      </c>
      <c r="AF96" s="110"/>
    </row>
    <row r="97" spans="1:32" ht="12">
      <c r="A97" s="122" t="s">
        <v>122</v>
      </c>
      <c r="B97" s="126">
        <f t="shared" si="40"/>
        <v>19</v>
      </c>
      <c r="C97" s="126">
        <v>19</v>
      </c>
      <c r="D97" s="126"/>
      <c r="E97" s="126">
        <f t="shared" si="25"/>
        <v>105</v>
      </c>
      <c r="F97" s="129">
        <v>91</v>
      </c>
      <c r="G97" s="129">
        <v>14</v>
      </c>
      <c r="H97" s="130">
        <f t="shared" si="41"/>
        <v>124</v>
      </c>
      <c r="I97" s="149">
        <v>50</v>
      </c>
      <c r="J97" s="150">
        <f t="shared" si="26"/>
        <v>10</v>
      </c>
      <c r="K97" s="127">
        <v>1445</v>
      </c>
      <c r="L97" s="152">
        <f t="shared" si="27"/>
        <v>0.00357994241261417</v>
      </c>
      <c r="M97" s="144">
        <v>20</v>
      </c>
      <c r="N97" s="153">
        <f t="shared" si="28"/>
        <v>0.01384083044982699</v>
      </c>
      <c r="O97" s="153">
        <f t="shared" si="29"/>
        <v>0.005582083162502403</v>
      </c>
      <c r="P97" s="152">
        <f t="shared" si="30"/>
        <v>0.0003349249897501441</v>
      </c>
      <c r="Q97" s="149">
        <f t="shared" si="31"/>
        <v>1495</v>
      </c>
      <c r="R97" s="167">
        <v>1478</v>
      </c>
      <c r="S97" s="153">
        <f t="shared" si="23"/>
        <v>0.988628762541806</v>
      </c>
      <c r="T97" s="153">
        <f t="shared" si="32"/>
        <v>1.0744473786394926</v>
      </c>
      <c r="U97" s="152">
        <f t="shared" si="33"/>
        <v>0.0002308674875776965</v>
      </c>
      <c r="V97" s="144">
        <v>1</v>
      </c>
      <c r="W97" s="144">
        <v>1</v>
      </c>
      <c r="X97" s="153">
        <f t="shared" si="24"/>
        <v>1</v>
      </c>
      <c r="Y97" s="150">
        <f t="shared" si="34"/>
        <v>1.8514851485148514</v>
      </c>
      <c r="Z97" s="163">
        <f t="shared" si="35"/>
        <v>0.0003219211981665983</v>
      </c>
      <c r="AA97" s="162">
        <v>117794</v>
      </c>
      <c r="AB97" s="150">
        <f t="shared" si="36"/>
        <v>1.4725962273120872</v>
      </c>
      <c r="AC97" s="150">
        <f t="shared" si="37"/>
        <v>1.213505759076605</v>
      </c>
      <c r="AD97" s="164">
        <f t="shared" si="38"/>
        <v>0.005421526392493452</v>
      </c>
      <c r="AE97" s="150">
        <f t="shared" si="39"/>
        <v>113.91240624221453</v>
      </c>
      <c r="AF97" s="110"/>
    </row>
    <row r="98" spans="1:32" ht="12">
      <c r="A98" s="122" t="s">
        <v>123</v>
      </c>
      <c r="B98" s="126">
        <f t="shared" si="40"/>
        <v>23</v>
      </c>
      <c r="C98" s="126">
        <v>23</v>
      </c>
      <c r="D98" s="126"/>
      <c r="E98" s="126">
        <f t="shared" si="25"/>
        <v>61</v>
      </c>
      <c r="F98" s="129">
        <v>53</v>
      </c>
      <c r="G98" s="129">
        <v>8</v>
      </c>
      <c r="H98" s="130">
        <f t="shared" si="41"/>
        <v>84</v>
      </c>
      <c r="I98" s="149">
        <v>37</v>
      </c>
      <c r="J98" s="150">
        <f t="shared" si="26"/>
        <v>7.4</v>
      </c>
      <c r="K98" s="127">
        <v>830</v>
      </c>
      <c r="L98" s="152">
        <f t="shared" si="27"/>
        <v>0.002056299102055198</v>
      </c>
      <c r="M98" s="144">
        <v>16</v>
      </c>
      <c r="N98" s="153">
        <f t="shared" si="28"/>
        <v>0.01927710843373494</v>
      </c>
      <c r="O98" s="153">
        <f t="shared" si="29"/>
        <v>0.0077745640190997325</v>
      </c>
      <c r="P98" s="152">
        <f t="shared" si="30"/>
        <v>0.00046647384114598383</v>
      </c>
      <c r="Q98" s="149">
        <f t="shared" si="31"/>
        <v>867</v>
      </c>
      <c r="R98" s="167">
        <v>745</v>
      </c>
      <c r="S98" s="153">
        <f t="shared" si="23"/>
        <v>0.8592848904267589</v>
      </c>
      <c r="T98" s="153">
        <f t="shared" si="32"/>
        <v>0.9338757205989272</v>
      </c>
      <c r="U98" s="152">
        <f t="shared" si="33"/>
        <v>0.00020066272728729473</v>
      </c>
      <c r="V98" s="144">
        <v>1</v>
      </c>
      <c r="W98" s="144">
        <v>1</v>
      </c>
      <c r="X98" s="153">
        <f t="shared" si="24"/>
        <v>1</v>
      </c>
      <c r="Y98" s="150">
        <f t="shared" si="34"/>
        <v>1.8514851485148514</v>
      </c>
      <c r="Z98" s="163">
        <f t="shared" si="35"/>
        <v>0.0003219211981665983</v>
      </c>
      <c r="AA98" s="162">
        <v>121328</v>
      </c>
      <c r="AB98" s="150">
        <f t="shared" si="36"/>
        <v>1.429702953975999</v>
      </c>
      <c r="AC98" s="150">
        <f t="shared" si="37"/>
        <v>1.1957018666774752</v>
      </c>
      <c r="AD98" s="164">
        <f t="shared" si="38"/>
        <v>0.0036413388925499437</v>
      </c>
      <c r="AE98" s="150">
        <f t="shared" si="39"/>
        <v>76.50865183798435</v>
      </c>
      <c r="AF98" s="110"/>
    </row>
    <row r="99" spans="1:32" ht="12">
      <c r="A99" s="122" t="s">
        <v>124</v>
      </c>
      <c r="B99" s="126">
        <f t="shared" si="40"/>
        <v>38</v>
      </c>
      <c r="C99" s="126">
        <v>38</v>
      </c>
      <c r="D99" s="126"/>
      <c r="E99" s="126">
        <f t="shared" si="25"/>
        <v>88</v>
      </c>
      <c r="F99" s="129">
        <v>76</v>
      </c>
      <c r="G99" s="129">
        <v>12</v>
      </c>
      <c r="H99" s="130">
        <f t="shared" si="41"/>
        <v>126</v>
      </c>
      <c r="I99" s="149">
        <v>69</v>
      </c>
      <c r="J99" s="150">
        <f t="shared" si="26"/>
        <v>13.8</v>
      </c>
      <c r="K99" s="127">
        <v>1324</v>
      </c>
      <c r="L99" s="152">
        <f t="shared" si="27"/>
        <v>0.0032801686880976895</v>
      </c>
      <c r="M99" s="144">
        <v>55</v>
      </c>
      <c r="N99" s="153">
        <f t="shared" si="28"/>
        <v>0.04154078549848943</v>
      </c>
      <c r="O99" s="153">
        <f t="shared" si="29"/>
        <v>0.01675362761857547</v>
      </c>
      <c r="P99" s="152">
        <f t="shared" si="30"/>
        <v>0.0010052176571145278</v>
      </c>
      <c r="Q99" s="149">
        <f t="shared" si="31"/>
        <v>1393</v>
      </c>
      <c r="R99" s="167">
        <v>1197</v>
      </c>
      <c r="S99" s="153">
        <f t="shared" si="23"/>
        <v>0.8592964824120602</v>
      </c>
      <c r="T99" s="153">
        <f t="shared" si="32"/>
        <v>0.9338883188346777</v>
      </c>
      <c r="U99" s="152">
        <f t="shared" si="33"/>
        <v>0.0002006654342816934</v>
      </c>
      <c r="V99" s="144">
        <v>1</v>
      </c>
      <c r="W99" s="144">
        <v>1</v>
      </c>
      <c r="X99" s="153">
        <f t="shared" si="24"/>
        <v>1</v>
      </c>
      <c r="Y99" s="150">
        <f t="shared" si="34"/>
        <v>1.8514851485148514</v>
      </c>
      <c r="Z99" s="163">
        <f t="shared" si="35"/>
        <v>0.0003219211981665983</v>
      </c>
      <c r="AA99" s="162">
        <v>140613</v>
      </c>
      <c r="AB99" s="150">
        <f t="shared" si="36"/>
        <v>1.2336199355678352</v>
      </c>
      <c r="AC99" s="150">
        <f t="shared" si="37"/>
        <v>1.110684444641157</v>
      </c>
      <c r="AD99" s="164">
        <f t="shared" si="38"/>
        <v>0.005340140796542553</v>
      </c>
      <c r="AE99" s="150">
        <f t="shared" si="39"/>
        <v>112.20240274927575</v>
      </c>
      <c r="AF99" s="110"/>
    </row>
    <row r="100" spans="1:32" ht="12">
      <c r="A100" s="118" t="s">
        <v>125</v>
      </c>
      <c r="B100" s="126">
        <f t="shared" si="40"/>
        <v>58</v>
      </c>
      <c r="C100" s="126">
        <v>58</v>
      </c>
      <c r="D100" s="126"/>
      <c r="E100" s="126">
        <f t="shared" si="25"/>
        <v>208</v>
      </c>
      <c r="F100" s="165">
        <v>180</v>
      </c>
      <c r="G100" s="165">
        <v>28</v>
      </c>
      <c r="H100" s="130">
        <f t="shared" si="41"/>
        <v>266</v>
      </c>
      <c r="I100" s="149">
        <v>193</v>
      </c>
      <c r="J100" s="150">
        <f t="shared" si="26"/>
        <v>38.6</v>
      </c>
      <c r="K100" s="127">
        <v>3643</v>
      </c>
      <c r="L100" s="152">
        <f t="shared" si="27"/>
        <v>0.009025418829863959</v>
      </c>
      <c r="M100" s="144">
        <v>2.43</v>
      </c>
      <c r="N100" s="153">
        <f t="shared" si="28"/>
        <v>0.0006670326653856712</v>
      </c>
      <c r="O100" s="153">
        <f t="shared" si="29"/>
        <v>0.0002690179482933408</v>
      </c>
      <c r="P100" s="152">
        <f t="shared" si="30"/>
        <v>1.6141076897600443E-05</v>
      </c>
      <c r="Q100" s="149">
        <f t="shared" si="31"/>
        <v>3836</v>
      </c>
      <c r="R100" s="160">
        <v>3341</v>
      </c>
      <c r="S100" s="153">
        <f t="shared" si="23"/>
        <v>0.8709593326381647</v>
      </c>
      <c r="T100" s="153">
        <f t="shared" si="32"/>
        <v>0.9465635709896777</v>
      </c>
      <c r="U100" s="152">
        <f t="shared" si="33"/>
        <v>0.00020338897726538424</v>
      </c>
      <c r="V100" s="144">
        <v>1</v>
      </c>
      <c r="W100" s="144">
        <v>0</v>
      </c>
      <c r="X100" s="153">
        <f t="shared" si="24"/>
        <v>0</v>
      </c>
      <c r="Y100" s="150">
        <f t="shared" si="34"/>
        <v>0</v>
      </c>
      <c r="Z100" s="163">
        <f t="shared" si="35"/>
        <v>0</v>
      </c>
      <c r="AA100" s="162">
        <v>126946</v>
      </c>
      <c r="AB100" s="150">
        <f t="shared" si="36"/>
        <v>1.366431396026657</v>
      </c>
      <c r="AC100" s="150">
        <f t="shared" si="37"/>
        <v>1.1689445649929928</v>
      </c>
      <c r="AD100" s="164">
        <f t="shared" si="38"/>
        <v>0.01080683275162133</v>
      </c>
      <c r="AE100" s="150">
        <f t="shared" si="39"/>
        <v>227.06378858522632</v>
      </c>
      <c r="AF100" s="110"/>
    </row>
    <row r="101" spans="1:32" ht="12">
      <c r="A101" s="122" t="s">
        <v>126</v>
      </c>
      <c r="B101" s="126">
        <f t="shared" si="40"/>
        <v>111</v>
      </c>
      <c r="C101" s="126">
        <v>111</v>
      </c>
      <c r="D101" s="126"/>
      <c r="E101" s="126">
        <f t="shared" si="25"/>
        <v>505</v>
      </c>
      <c r="F101" s="129">
        <v>437</v>
      </c>
      <c r="G101" s="129">
        <v>68</v>
      </c>
      <c r="H101" s="130">
        <f t="shared" si="41"/>
        <v>616</v>
      </c>
      <c r="I101" s="149">
        <v>266</v>
      </c>
      <c r="J101" s="150">
        <f t="shared" si="26"/>
        <v>53.2</v>
      </c>
      <c r="K101" s="127">
        <v>7881</v>
      </c>
      <c r="L101" s="152">
        <f t="shared" si="27"/>
        <v>0.019524931594333755</v>
      </c>
      <c r="M101" s="144">
        <v>30</v>
      </c>
      <c r="N101" s="153">
        <f t="shared" si="28"/>
        <v>0.003806623524933384</v>
      </c>
      <c r="O101" s="153">
        <f t="shared" si="29"/>
        <v>0.0015352322363562944</v>
      </c>
      <c r="P101" s="152">
        <f t="shared" si="30"/>
        <v>9.211393418137763E-05</v>
      </c>
      <c r="Q101" s="149">
        <f t="shared" si="31"/>
        <v>8147</v>
      </c>
      <c r="R101" s="160">
        <v>8053</v>
      </c>
      <c r="S101" s="153">
        <f t="shared" si="23"/>
        <v>0.9884620105560329</v>
      </c>
      <c r="T101" s="153">
        <f t="shared" si="32"/>
        <v>1.0742661516301386</v>
      </c>
      <c r="U101" s="152">
        <f t="shared" si="33"/>
        <v>0.00023082854716501315</v>
      </c>
      <c r="V101" s="144">
        <v>1</v>
      </c>
      <c r="W101" s="144">
        <v>1</v>
      </c>
      <c r="X101" s="153">
        <f t="shared" si="24"/>
        <v>1</v>
      </c>
      <c r="Y101" s="150">
        <f t="shared" si="34"/>
        <v>1.8514851485148514</v>
      </c>
      <c r="Z101" s="163">
        <f t="shared" si="35"/>
        <v>0.0003219211981665983</v>
      </c>
      <c r="AA101" s="162">
        <v>98364</v>
      </c>
      <c r="AB101" s="150">
        <f t="shared" si="36"/>
        <v>1.7634805416615835</v>
      </c>
      <c r="AC101" s="150">
        <f t="shared" si="37"/>
        <v>1.3279610467410494</v>
      </c>
      <c r="AD101" s="164">
        <f t="shared" si="38"/>
        <v>0.026784702444410193</v>
      </c>
      <c r="AE101" s="150">
        <f t="shared" si="39"/>
        <v>562.776916506208</v>
      </c>
      <c r="AF101" s="110"/>
    </row>
    <row r="102" spans="1:32" ht="12">
      <c r="A102" s="122" t="s">
        <v>127</v>
      </c>
      <c r="B102" s="126">
        <f t="shared" si="40"/>
        <v>62</v>
      </c>
      <c r="C102" s="126">
        <v>62</v>
      </c>
      <c r="D102" s="126"/>
      <c r="E102" s="126">
        <f t="shared" si="25"/>
        <v>219</v>
      </c>
      <c r="F102" s="129">
        <v>190</v>
      </c>
      <c r="G102" s="129">
        <v>29</v>
      </c>
      <c r="H102" s="130">
        <f t="shared" si="41"/>
        <v>281</v>
      </c>
      <c r="I102" s="149">
        <v>154</v>
      </c>
      <c r="J102" s="150">
        <f t="shared" si="26"/>
        <v>30.8</v>
      </c>
      <c r="K102" s="127">
        <v>3676</v>
      </c>
      <c r="L102" s="152">
        <f t="shared" si="27"/>
        <v>0.009107175300186636</v>
      </c>
      <c r="M102" s="144">
        <v>5</v>
      </c>
      <c r="N102" s="153">
        <f t="shared" si="28"/>
        <v>0.0013601741022850925</v>
      </c>
      <c r="O102" s="153">
        <f t="shared" si="29"/>
        <v>0.0005485657079581047</v>
      </c>
      <c r="P102" s="152">
        <f t="shared" si="30"/>
        <v>3.2913942477486274E-05</v>
      </c>
      <c r="Q102" s="149">
        <f t="shared" si="31"/>
        <v>3830</v>
      </c>
      <c r="R102" s="160">
        <v>3663</v>
      </c>
      <c r="S102" s="153">
        <f t="shared" si="23"/>
        <v>0.9563968668407311</v>
      </c>
      <c r="T102" s="153">
        <f t="shared" si="32"/>
        <v>1.039417570528749</v>
      </c>
      <c r="U102" s="152">
        <f t="shared" si="33"/>
        <v>0.00022334060078022804</v>
      </c>
      <c r="V102" s="144">
        <v>1</v>
      </c>
      <c r="W102" s="144">
        <v>0</v>
      </c>
      <c r="X102" s="153">
        <f t="shared" si="24"/>
        <v>0</v>
      </c>
      <c r="Y102" s="150">
        <f t="shared" si="34"/>
        <v>0</v>
      </c>
      <c r="Z102" s="163">
        <f t="shared" si="35"/>
        <v>0</v>
      </c>
      <c r="AA102" s="162">
        <v>107249</v>
      </c>
      <c r="AB102" s="150">
        <f t="shared" si="36"/>
        <v>1.6173857098900688</v>
      </c>
      <c r="AC102" s="150">
        <f t="shared" si="37"/>
        <v>1.271764801325335</v>
      </c>
      <c r="AD102" s="164">
        <f t="shared" si="38"/>
        <v>0.011908080494571718</v>
      </c>
      <c r="AE102" s="150">
        <f t="shared" si="39"/>
        <v>250.20225018931933</v>
      </c>
      <c r="AF102" s="110"/>
    </row>
    <row r="103" spans="1:32" ht="12">
      <c r="A103" s="118" t="s">
        <v>128</v>
      </c>
      <c r="B103" s="126">
        <f t="shared" si="40"/>
        <v>7</v>
      </c>
      <c r="C103" s="126">
        <v>7</v>
      </c>
      <c r="D103" s="126"/>
      <c r="E103" s="126">
        <f t="shared" si="25"/>
        <v>78</v>
      </c>
      <c r="F103" s="165">
        <v>68</v>
      </c>
      <c r="G103" s="165">
        <v>10</v>
      </c>
      <c r="H103" s="130">
        <f t="shared" si="41"/>
        <v>85</v>
      </c>
      <c r="I103" s="149">
        <v>128</v>
      </c>
      <c r="J103" s="150">
        <f t="shared" si="26"/>
        <v>25.6</v>
      </c>
      <c r="K103" s="127">
        <v>899</v>
      </c>
      <c r="L103" s="152">
        <f t="shared" si="27"/>
        <v>0.002227244449093522</v>
      </c>
      <c r="M103" s="144">
        <v>15.27</v>
      </c>
      <c r="N103" s="153">
        <f t="shared" si="28"/>
        <v>0.016985539488320354</v>
      </c>
      <c r="O103" s="153">
        <f t="shared" si="29"/>
        <v>0.006850361640327579</v>
      </c>
      <c r="P103" s="152">
        <f t="shared" si="30"/>
        <v>0.00041102169841965465</v>
      </c>
      <c r="Q103" s="149">
        <f t="shared" si="31"/>
        <v>1027</v>
      </c>
      <c r="R103" s="160">
        <v>660</v>
      </c>
      <c r="S103" s="153">
        <f t="shared" si="23"/>
        <v>0.6426484907497566</v>
      </c>
      <c r="T103" s="153">
        <f t="shared" si="32"/>
        <v>0.6984340456547292</v>
      </c>
      <c r="U103" s="152">
        <f t="shared" si="33"/>
        <v>0.00015007315999338112</v>
      </c>
      <c r="V103" s="144">
        <v>13</v>
      </c>
      <c r="W103" s="144">
        <v>0</v>
      </c>
      <c r="X103" s="153">
        <f t="shared" si="24"/>
        <v>0</v>
      </c>
      <c r="Y103" s="150">
        <f t="shared" si="34"/>
        <v>0</v>
      </c>
      <c r="Z103" s="163">
        <f t="shared" si="35"/>
        <v>0</v>
      </c>
      <c r="AA103" s="162">
        <v>167891</v>
      </c>
      <c r="AB103" s="150">
        <f t="shared" si="36"/>
        <v>1.0331881994865717</v>
      </c>
      <c r="AC103" s="150">
        <f t="shared" si="37"/>
        <v>1.0164586560635762</v>
      </c>
      <c r="AD103" s="164">
        <f t="shared" si="38"/>
        <v>0.0028342316251573586</v>
      </c>
      <c r="AE103" s="150">
        <f t="shared" si="39"/>
        <v>59.55041456894408</v>
      </c>
      <c r="AF103" s="110"/>
    </row>
    <row r="104" spans="1:32" ht="12">
      <c r="A104" s="118" t="s">
        <v>129</v>
      </c>
      <c r="B104" s="126">
        <f t="shared" si="40"/>
        <v>-29</v>
      </c>
      <c r="C104" s="126">
        <v>-29</v>
      </c>
      <c r="D104" s="126"/>
      <c r="E104" s="126">
        <f t="shared" si="25"/>
        <v>161</v>
      </c>
      <c r="F104" s="165">
        <v>139</v>
      </c>
      <c r="G104" s="165">
        <v>22</v>
      </c>
      <c r="H104" s="130">
        <f t="shared" si="41"/>
        <v>132</v>
      </c>
      <c r="I104" s="149">
        <v>144</v>
      </c>
      <c r="J104" s="150">
        <f t="shared" si="26"/>
        <v>28.8</v>
      </c>
      <c r="K104" s="127">
        <v>1468</v>
      </c>
      <c r="L104" s="152">
        <f t="shared" si="27"/>
        <v>0.0036369241949602777</v>
      </c>
      <c r="M104" s="144">
        <v>78</v>
      </c>
      <c r="N104" s="153">
        <f t="shared" si="28"/>
        <v>0.05313351498637602</v>
      </c>
      <c r="O104" s="153">
        <f t="shared" si="29"/>
        <v>0.02142903927948385</v>
      </c>
      <c r="P104" s="152">
        <f t="shared" si="30"/>
        <v>0.0012857423567690306</v>
      </c>
      <c r="Q104" s="149">
        <f t="shared" si="31"/>
        <v>1612</v>
      </c>
      <c r="R104" s="160">
        <v>1376</v>
      </c>
      <c r="S104" s="153">
        <f t="shared" si="23"/>
        <v>0.8535980148883374</v>
      </c>
      <c r="T104" s="153">
        <f t="shared" si="32"/>
        <v>0.9276951918237009</v>
      </c>
      <c r="U104" s="152">
        <f t="shared" si="33"/>
        <v>0.00019933471143597872</v>
      </c>
      <c r="V104" s="144">
        <v>18</v>
      </c>
      <c r="W104" s="144">
        <v>3</v>
      </c>
      <c r="X104" s="153">
        <f t="shared" si="24"/>
        <v>0.16666666666666666</v>
      </c>
      <c r="Y104" s="150">
        <f t="shared" si="34"/>
        <v>0.30858085808580854</v>
      </c>
      <c r="Z104" s="163">
        <f t="shared" si="35"/>
        <v>5.365353302776637E-05</v>
      </c>
      <c r="AA104" s="162">
        <v>192984</v>
      </c>
      <c r="AB104" s="150">
        <f t="shared" si="36"/>
        <v>0.8988465365004352</v>
      </c>
      <c r="AC104" s="150">
        <f t="shared" si="37"/>
        <v>0.9480751744985391</v>
      </c>
      <c r="AD104" s="164">
        <f t="shared" si="38"/>
        <v>0.00490690982404493</v>
      </c>
      <c r="AE104" s="150">
        <f t="shared" si="39"/>
        <v>103.09972963415662</v>
      </c>
      <c r="AF104" s="110"/>
    </row>
    <row r="105" spans="1:32" ht="12">
      <c r="A105" s="118" t="s">
        <v>130</v>
      </c>
      <c r="B105" s="126">
        <f t="shared" si="40"/>
        <v>82</v>
      </c>
      <c r="C105" s="126">
        <v>82</v>
      </c>
      <c r="D105" s="126"/>
      <c r="E105" s="126">
        <f t="shared" si="25"/>
        <v>324</v>
      </c>
      <c r="F105" s="165">
        <v>281</v>
      </c>
      <c r="G105" s="165">
        <v>43</v>
      </c>
      <c r="H105" s="130">
        <f t="shared" si="41"/>
        <v>406</v>
      </c>
      <c r="I105" s="149">
        <v>360</v>
      </c>
      <c r="J105" s="150">
        <f t="shared" si="26"/>
        <v>72</v>
      </c>
      <c r="K105" s="127">
        <v>6234</v>
      </c>
      <c r="L105" s="152">
        <f t="shared" si="27"/>
        <v>0.015444540484592895</v>
      </c>
      <c r="M105" s="144">
        <v>156.5</v>
      </c>
      <c r="N105" s="153">
        <f t="shared" si="28"/>
        <v>0.02510426692332371</v>
      </c>
      <c r="O105" s="153">
        <f t="shared" si="29"/>
        <v>0.010124689136799803</v>
      </c>
      <c r="P105" s="152">
        <f t="shared" si="30"/>
        <v>0.000607481348207988</v>
      </c>
      <c r="Q105" s="149">
        <f t="shared" si="31"/>
        <v>6594</v>
      </c>
      <c r="R105" s="160">
        <v>6449</v>
      </c>
      <c r="S105" s="153">
        <f t="shared" si="23"/>
        <v>0.9780103124052169</v>
      </c>
      <c r="T105" s="153">
        <f t="shared" si="32"/>
        <v>1.0629071864594275</v>
      </c>
      <c r="U105" s="152">
        <f t="shared" si="33"/>
        <v>0.00022838783596539604</v>
      </c>
      <c r="V105" s="144">
        <v>17</v>
      </c>
      <c r="W105" s="144">
        <v>1</v>
      </c>
      <c r="X105" s="153">
        <f t="shared" si="24"/>
        <v>0.058823529411764705</v>
      </c>
      <c r="Y105" s="150">
        <f t="shared" si="34"/>
        <v>0.1089108910891089</v>
      </c>
      <c r="Z105" s="163">
        <f t="shared" si="35"/>
        <v>1.8936541068623427E-05</v>
      </c>
      <c r="AA105" s="162">
        <v>182545</v>
      </c>
      <c r="AB105" s="150">
        <f t="shared" si="36"/>
        <v>0.9502478840833767</v>
      </c>
      <c r="AC105" s="150">
        <f t="shared" si="37"/>
        <v>0.9748065880385589</v>
      </c>
      <c r="AD105" s="164">
        <f t="shared" si="38"/>
        <v>0.015888710066068377</v>
      </c>
      <c r="AE105" s="150">
        <f t="shared" si="39"/>
        <v>333.8397832419904</v>
      </c>
      <c r="AF105" s="110"/>
    </row>
    <row r="108" ht="12">
      <c r="F108" s="100">
        <v>0</v>
      </c>
    </row>
    <row r="111" ht="12">
      <c r="F111" s="100">
        <v>0</v>
      </c>
    </row>
  </sheetData>
  <sheetProtection/>
  <mergeCells count="41">
    <mergeCell ref="A2:AE2"/>
    <mergeCell ref="A3:AE3"/>
    <mergeCell ref="I4:J4"/>
    <mergeCell ref="K4:AE4"/>
    <mergeCell ref="K5:L5"/>
    <mergeCell ref="M5:P5"/>
    <mergeCell ref="Q5:Z5"/>
    <mergeCell ref="AA5:AC5"/>
    <mergeCell ref="Q6:U6"/>
    <mergeCell ref="V6:Z6"/>
    <mergeCell ref="A4:A9"/>
    <mergeCell ref="B7:B9"/>
    <mergeCell ref="C7:C9"/>
    <mergeCell ref="D7:D9"/>
    <mergeCell ref="E4:E8"/>
    <mergeCell ref="H4:H8"/>
    <mergeCell ref="I5:I9"/>
    <mergeCell ref="J5:J9"/>
    <mergeCell ref="K6:K9"/>
    <mergeCell ref="L6:L9"/>
    <mergeCell ref="M6:M9"/>
    <mergeCell ref="N6:N9"/>
    <mergeCell ref="O6:O9"/>
    <mergeCell ref="P6:P9"/>
    <mergeCell ref="Q7:Q9"/>
    <mergeCell ref="R7:R9"/>
    <mergeCell ref="S7:S9"/>
    <mergeCell ref="T7:T9"/>
    <mergeCell ref="U7:U9"/>
    <mergeCell ref="V7:V9"/>
    <mergeCell ref="W7:W9"/>
    <mergeCell ref="X7:X9"/>
    <mergeCell ref="Y7:Y9"/>
    <mergeCell ref="Z7:Z9"/>
    <mergeCell ref="AA6:AA7"/>
    <mergeCell ref="AB6:AB9"/>
    <mergeCell ref="AC6:AC9"/>
    <mergeCell ref="AD5:AD9"/>
    <mergeCell ref="AE5:AE9"/>
    <mergeCell ref="F4:G7"/>
    <mergeCell ref="B4:D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A2" sqref="A2:G2"/>
    </sheetView>
  </sheetViews>
  <sheetFormatPr defaultColWidth="9.00390625" defaultRowHeight="13.5"/>
  <cols>
    <col min="1" max="1" width="21.25390625" style="0" customWidth="1"/>
    <col min="2" max="2" width="11.625" style="0" customWidth="1"/>
    <col min="3" max="3" width="16.25390625" style="0" customWidth="1"/>
    <col min="4" max="4" width="21.25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2.5" customHeight="1">
      <c r="A2" s="3" t="s">
        <v>163</v>
      </c>
      <c r="B2" s="3"/>
      <c r="C2" s="3"/>
      <c r="D2" s="3"/>
      <c r="E2" s="3"/>
      <c r="F2" s="3"/>
      <c r="G2" s="3"/>
    </row>
    <row r="3" spans="1:7" ht="21" customHeight="1">
      <c r="A3" s="4" t="s">
        <v>164</v>
      </c>
      <c r="B3" s="4"/>
      <c r="C3" s="4"/>
      <c r="D3" s="4"/>
      <c r="E3" s="4"/>
      <c r="F3" s="5"/>
      <c r="G3" s="5"/>
    </row>
    <row r="4" spans="1:7" ht="27" customHeight="1">
      <c r="A4" s="6" t="s">
        <v>165</v>
      </c>
      <c r="B4" s="7" t="s">
        <v>207</v>
      </c>
      <c r="C4" s="7"/>
      <c r="D4" s="7"/>
      <c r="E4" s="7"/>
      <c r="F4" s="7"/>
      <c r="G4" s="7"/>
    </row>
    <row r="5" spans="1:7" ht="27" customHeight="1">
      <c r="A5" s="8" t="s">
        <v>167</v>
      </c>
      <c r="B5" s="9" t="s">
        <v>168</v>
      </c>
      <c r="C5" s="9"/>
      <c r="D5" s="8" t="s">
        <v>169</v>
      </c>
      <c r="E5" s="10" t="s">
        <v>170</v>
      </c>
      <c r="F5" s="10"/>
      <c r="G5" s="10"/>
    </row>
    <row r="6" spans="1:7" ht="27" customHeight="1">
      <c r="A6" s="11" t="s">
        <v>171</v>
      </c>
      <c r="B6" s="12" t="s">
        <v>224</v>
      </c>
      <c r="C6" s="12"/>
      <c r="D6" s="11" t="s">
        <v>173</v>
      </c>
      <c r="E6" s="13" t="s">
        <v>225</v>
      </c>
      <c r="F6" s="13"/>
      <c r="G6" s="13"/>
    </row>
    <row r="7" spans="1:7" ht="30" customHeight="1">
      <c r="A7" s="11" t="s">
        <v>175</v>
      </c>
      <c r="B7" s="14" t="s">
        <v>176</v>
      </c>
      <c r="C7" s="14"/>
      <c r="D7" s="15">
        <v>3433.1899999999996</v>
      </c>
      <c r="E7" s="15"/>
      <c r="F7" s="15"/>
      <c r="G7" s="15"/>
    </row>
    <row r="8" spans="1:7" ht="30" customHeight="1">
      <c r="A8" s="11"/>
      <c r="B8" s="16" t="s">
        <v>177</v>
      </c>
      <c r="C8" s="16"/>
      <c r="D8" s="15">
        <v>3312.47</v>
      </c>
      <c r="E8" s="15"/>
      <c r="F8" s="15"/>
      <c r="G8" s="15"/>
    </row>
    <row r="9" spans="1:7" ht="30" customHeight="1">
      <c r="A9" s="11"/>
      <c r="B9" s="14" t="s">
        <v>178</v>
      </c>
      <c r="C9" s="14"/>
      <c r="D9" s="15">
        <v>120.72</v>
      </c>
      <c r="E9" s="15"/>
      <c r="F9" s="15"/>
      <c r="G9" s="15"/>
    </row>
    <row r="10" spans="1:7" ht="30" customHeight="1">
      <c r="A10" s="11"/>
      <c r="B10" s="14" t="s">
        <v>179</v>
      </c>
      <c r="C10" s="14"/>
      <c r="D10" s="17" t="s">
        <v>180</v>
      </c>
      <c r="E10" s="17"/>
      <c r="F10" s="17"/>
      <c r="G10" s="17"/>
    </row>
    <row r="11" spans="1:7" ht="57.75" customHeight="1">
      <c r="A11" s="6" t="s">
        <v>214</v>
      </c>
      <c r="B11" s="16" t="s">
        <v>182</v>
      </c>
      <c r="C11" s="16"/>
      <c r="D11" s="16"/>
      <c r="E11" s="16"/>
      <c r="F11" s="16"/>
      <c r="G11" s="16"/>
    </row>
    <row r="12" spans="1:7" ht="27" customHeight="1">
      <c r="A12" s="6" t="s">
        <v>183</v>
      </c>
      <c r="B12" s="6" t="s">
        <v>184</v>
      </c>
      <c r="C12" s="6" t="s">
        <v>185</v>
      </c>
      <c r="D12" s="6" t="s">
        <v>186</v>
      </c>
      <c r="E12" s="18" t="s">
        <v>187</v>
      </c>
      <c r="F12" s="18"/>
      <c r="G12" s="18"/>
    </row>
    <row r="13" spans="1:7" ht="39.75" customHeight="1">
      <c r="A13" s="6"/>
      <c r="B13" s="12" t="s">
        <v>215</v>
      </c>
      <c r="C13" s="19" t="s">
        <v>189</v>
      </c>
      <c r="D13" s="20" t="s">
        <v>190</v>
      </c>
      <c r="E13" s="21" t="s">
        <v>226</v>
      </c>
      <c r="F13" s="22"/>
      <c r="G13" s="23"/>
    </row>
    <row r="14" spans="1:7" ht="39.75" customHeight="1">
      <c r="A14" s="6"/>
      <c r="B14" s="12"/>
      <c r="C14" s="19" t="s">
        <v>192</v>
      </c>
      <c r="D14" s="20" t="s">
        <v>193</v>
      </c>
      <c r="E14" s="24">
        <v>1</v>
      </c>
      <c r="F14" s="24"/>
      <c r="G14" s="24"/>
    </row>
    <row r="15" spans="1:7" ht="39.75" customHeight="1">
      <c r="A15" s="6"/>
      <c r="B15" s="12"/>
      <c r="C15" s="19"/>
      <c r="D15" s="20" t="s">
        <v>194</v>
      </c>
      <c r="E15" s="25">
        <v>1</v>
      </c>
      <c r="F15" s="25"/>
      <c r="G15" s="25"/>
    </row>
    <row r="16" spans="1:7" ht="39.75" customHeight="1">
      <c r="A16" s="6"/>
      <c r="B16" s="12"/>
      <c r="C16" s="19" t="s">
        <v>195</v>
      </c>
      <c r="D16" s="20" t="s">
        <v>196</v>
      </c>
      <c r="E16" s="25">
        <v>1</v>
      </c>
      <c r="F16" s="25"/>
      <c r="G16" s="25"/>
    </row>
    <row r="17" spans="1:7" ht="39.75" customHeight="1">
      <c r="A17" s="6"/>
      <c r="B17" s="12" t="s">
        <v>197</v>
      </c>
      <c r="C17" s="19" t="s">
        <v>198</v>
      </c>
      <c r="D17" s="20" t="s">
        <v>199</v>
      </c>
      <c r="E17" s="26" t="s">
        <v>200</v>
      </c>
      <c r="F17" s="26"/>
      <c r="G17" s="26"/>
    </row>
    <row r="18" spans="1:7" ht="39.75" customHeight="1">
      <c r="A18" s="6"/>
      <c r="B18" s="12" t="s">
        <v>201</v>
      </c>
      <c r="C18" s="19" t="s">
        <v>217</v>
      </c>
      <c r="D18" s="20" t="s">
        <v>203</v>
      </c>
      <c r="E18" s="27" t="s">
        <v>204</v>
      </c>
      <c r="F18" s="27"/>
      <c r="G18" s="27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A2" sqref="A2:G2"/>
    </sheetView>
  </sheetViews>
  <sheetFormatPr defaultColWidth="9.00390625" defaultRowHeight="13.5"/>
  <cols>
    <col min="1" max="1" width="21.25390625" style="0" customWidth="1"/>
    <col min="2" max="2" width="11.625" style="0" customWidth="1"/>
    <col min="3" max="3" width="16.25390625" style="0" customWidth="1"/>
    <col min="4" max="4" width="21.25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2.5" customHeight="1">
      <c r="A2" s="3" t="s">
        <v>163</v>
      </c>
      <c r="B2" s="3"/>
      <c r="C2" s="3"/>
      <c r="D2" s="3"/>
      <c r="E2" s="3"/>
      <c r="F2" s="3"/>
      <c r="G2" s="3"/>
    </row>
    <row r="3" spans="1:7" ht="21" customHeight="1">
      <c r="A3" s="4" t="s">
        <v>164</v>
      </c>
      <c r="B3" s="4"/>
      <c r="C3" s="4"/>
      <c r="D3" s="4"/>
      <c r="E3" s="4"/>
      <c r="F3" s="5"/>
      <c r="G3" s="5"/>
    </row>
    <row r="4" spans="1:7" ht="27" customHeight="1">
      <c r="A4" s="6" t="s">
        <v>165</v>
      </c>
      <c r="B4" s="7" t="s">
        <v>207</v>
      </c>
      <c r="C4" s="7"/>
      <c r="D4" s="7"/>
      <c r="E4" s="7"/>
      <c r="F4" s="7"/>
      <c r="G4" s="7"/>
    </row>
    <row r="5" spans="1:7" ht="27" customHeight="1">
      <c r="A5" s="8" t="s">
        <v>167</v>
      </c>
      <c r="B5" s="9" t="s">
        <v>168</v>
      </c>
      <c r="C5" s="9"/>
      <c r="D5" s="8" t="s">
        <v>169</v>
      </c>
      <c r="E5" s="10" t="s">
        <v>170</v>
      </c>
      <c r="F5" s="10"/>
      <c r="G5" s="10"/>
    </row>
    <row r="6" spans="1:7" ht="27" customHeight="1">
      <c r="A6" s="11" t="s">
        <v>171</v>
      </c>
      <c r="B6" s="12" t="s">
        <v>227</v>
      </c>
      <c r="C6" s="12"/>
      <c r="D6" s="11" t="s">
        <v>173</v>
      </c>
      <c r="E6" s="13" t="s">
        <v>228</v>
      </c>
      <c r="F6" s="13"/>
      <c r="G6" s="13"/>
    </row>
    <row r="7" spans="1:7" ht="30" customHeight="1">
      <c r="A7" s="11" t="s">
        <v>175</v>
      </c>
      <c r="B7" s="14" t="s">
        <v>176</v>
      </c>
      <c r="C7" s="14"/>
      <c r="D7" s="15">
        <v>24853.8</v>
      </c>
      <c r="E7" s="15"/>
      <c r="F7" s="15"/>
      <c r="G7" s="15"/>
    </row>
    <row r="8" spans="1:7" ht="30" customHeight="1">
      <c r="A8" s="11"/>
      <c r="B8" s="16" t="s">
        <v>177</v>
      </c>
      <c r="C8" s="16"/>
      <c r="D8" s="15">
        <v>23887.25</v>
      </c>
      <c r="E8" s="15"/>
      <c r="F8" s="15"/>
      <c r="G8" s="15"/>
    </row>
    <row r="9" spans="1:7" ht="30" customHeight="1">
      <c r="A9" s="11"/>
      <c r="B9" s="14" t="s">
        <v>178</v>
      </c>
      <c r="C9" s="14"/>
      <c r="D9" s="15">
        <v>966.55</v>
      </c>
      <c r="E9" s="15"/>
      <c r="F9" s="15"/>
      <c r="G9" s="15"/>
    </row>
    <row r="10" spans="1:7" ht="30" customHeight="1">
      <c r="A10" s="11"/>
      <c r="B10" s="14" t="s">
        <v>179</v>
      </c>
      <c r="C10" s="14"/>
      <c r="D10" s="17" t="s">
        <v>180</v>
      </c>
      <c r="E10" s="17"/>
      <c r="F10" s="17"/>
      <c r="G10" s="17"/>
    </row>
    <row r="11" spans="1:7" ht="57.75" customHeight="1">
      <c r="A11" s="6" t="s">
        <v>214</v>
      </c>
      <c r="B11" s="16" t="s">
        <v>182</v>
      </c>
      <c r="C11" s="16"/>
      <c r="D11" s="16"/>
      <c r="E11" s="16"/>
      <c r="F11" s="16"/>
      <c r="G11" s="16"/>
    </row>
    <row r="12" spans="1:7" ht="27" customHeight="1">
      <c r="A12" s="6" t="s">
        <v>183</v>
      </c>
      <c r="B12" s="6" t="s">
        <v>184</v>
      </c>
      <c r="C12" s="6" t="s">
        <v>185</v>
      </c>
      <c r="D12" s="6" t="s">
        <v>186</v>
      </c>
      <c r="E12" s="18" t="s">
        <v>187</v>
      </c>
      <c r="F12" s="18"/>
      <c r="G12" s="18"/>
    </row>
    <row r="13" spans="1:7" ht="39.75" customHeight="1">
      <c r="A13" s="6"/>
      <c r="B13" s="12" t="s">
        <v>215</v>
      </c>
      <c r="C13" s="19" t="s">
        <v>189</v>
      </c>
      <c r="D13" s="20" t="s">
        <v>190</v>
      </c>
      <c r="E13" s="21" t="s">
        <v>229</v>
      </c>
      <c r="F13" s="22"/>
      <c r="G13" s="23"/>
    </row>
    <row r="14" spans="1:7" ht="39.75" customHeight="1">
      <c r="A14" s="6"/>
      <c r="B14" s="12"/>
      <c r="C14" s="19" t="s">
        <v>192</v>
      </c>
      <c r="D14" s="20" t="s">
        <v>193</v>
      </c>
      <c r="E14" s="24">
        <v>1</v>
      </c>
      <c r="F14" s="24"/>
      <c r="G14" s="24"/>
    </row>
    <row r="15" spans="1:7" ht="39.75" customHeight="1">
      <c r="A15" s="6"/>
      <c r="B15" s="12"/>
      <c r="C15" s="19"/>
      <c r="D15" s="20" t="s">
        <v>194</v>
      </c>
      <c r="E15" s="25">
        <v>1</v>
      </c>
      <c r="F15" s="25"/>
      <c r="G15" s="25"/>
    </row>
    <row r="16" spans="1:7" ht="39.75" customHeight="1">
      <c r="A16" s="6"/>
      <c r="B16" s="12"/>
      <c r="C16" s="19" t="s">
        <v>195</v>
      </c>
      <c r="D16" s="20" t="s">
        <v>196</v>
      </c>
      <c r="E16" s="25">
        <v>1</v>
      </c>
      <c r="F16" s="25"/>
      <c r="G16" s="25"/>
    </row>
    <row r="17" spans="1:7" ht="39.75" customHeight="1">
      <c r="A17" s="6"/>
      <c r="B17" s="12" t="s">
        <v>197</v>
      </c>
      <c r="C17" s="19" t="s">
        <v>198</v>
      </c>
      <c r="D17" s="20" t="s">
        <v>199</v>
      </c>
      <c r="E17" s="26" t="s">
        <v>200</v>
      </c>
      <c r="F17" s="26"/>
      <c r="G17" s="26"/>
    </row>
    <row r="18" spans="1:7" ht="39.75" customHeight="1">
      <c r="A18" s="6"/>
      <c r="B18" s="12" t="s">
        <v>201</v>
      </c>
      <c r="C18" s="19" t="s">
        <v>217</v>
      </c>
      <c r="D18" s="20" t="s">
        <v>203</v>
      </c>
      <c r="E18" s="27" t="s">
        <v>204</v>
      </c>
      <c r="F18" s="27"/>
      <c r="G18" s="27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A2" sqref="A2:G2"/>
    </sheetView>
  </sheetViews>
  <sheetFormatPr defaultColWidth="9.00390625" defaultRowHeight="13.5"/>
  <cols>
    <col min="1" max="1" width="21.25390625" style="0" customWidth="1"/>
    <col min="2" max="2" width="11.625" style="0" customWidth="1"/>
    <col min="3" max="3" width="16.25390625" style="0" customWidth="1"/>
    <col min="4" max="4" width="21.25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2.5" customHeight="1">
      <c r="A2" s="3" t="s">
        <v>163</v>
      </c>
      <c r="B2" s="3"/>
      <c r="C2" s="3"/>
      <c r="D2" s="3"/>
      <c r="E2" s="3"/>
      <c r="F2" s="3"/>
      <c r="G2" s="3"/>
    </row>
    <row r="3" spans="1:7" ht="21" customHeight="1">
      <c r="A3" s="4" t="s">
        <v>164</v>
      </c>
      <c r="B3" s="4"/>
      <c r="C3" s="4"/>
      <c r="D3" s="4"/>
      <c r="E3" s="4"/>
      <c r="F3" s="5"/>
      <c r="G3" s="5"/>
    </row>
    <row r="4" spans="1:7" ht="27" customHeight="1">
      <c r="A4" s="6" t="s">
        <v>165</v>
      </c>
      <c r="B4" s="7" t="s">
        <v>207</v>
      </c>
      <c r="C4" s="7"/>
      <c r="D4" s="7"/>
      <c r="E4" s="7"/>
      <c r="F4" s="7"/>
      <c r="G4" s="7"/>
    </row>
    <row r="5" spans="1:7" ht="27" customHeight="1">
      <c r="A5" s="8" t="s">
        <v>167</v>
      </c>
      <c r="B5" s="9" t="s">
        <v>168</v>
      </c>
      <c r="C5" s="9"/>
      <c r="D5" s="8" t="s">
        <v>169</v>
      </c>
      <c r="E5" s="10" t="s">
        <v>170</v>
      </c>
      <c r="F5" s="10"/>
      <c r="G5" s="10"/>
    </row>
    <row r="6" spans="1:7" ht="27" customHeight="1">
      <c r="A6" s="11" t="s">
        <v>171</v>
      </c>
      <c r="B6" s="12" t="s">
        <v>230</v>
      </c>
      <c r="C6" s="12"/>
      <c r="D6" s="11" t="s">
        <v>173</v>
      </c>
      <c r="E6" s="13" t="s">
        <v>231</v>
      </c>
      <c r="F6" s="13"/>
      <c r="G6" s="13"/>
    </row>
    <row r="7" spans="1:7" ht="30" customHeight="1">
      <c r="A7" s="11" t="s">
        <v>175</v>
      </c>
      <c r="B7" s="14" t="s">
        <v>176</v>
      </c>
      <c r="C7" s="14"/>
      <c r="D7" s="15">
        <v>19768.97</v>
      </c>
      <c r="E7" s="15"/>
      <c r="F7" s="15"/>
      <c r="G7" s="15"/>
    </row>
    <row r="8" spans="1:7" ht="30" customHeight="1">
      <c r="A8" s="11"/>
      <c r="B8" s="16" t="s">
        <v>177</v>
      </c>
      <c r="C8" s="16"/>
      <c r="D8" s="15">
        <v>18824.41</v>
      </c>
      <c r="E8" s="15"/>
      <c r="F8" s="15"/>
      <c r="G8" s="15"/>
    </row>
    <row r="9" spans="1:7" ht="30" customHeight="1">
      <c r="A9" s="11"/>
      <c r="B9" s="14" t="s">
        <v>178</v>
      </c>
      <c r="C9" s="14"/>
      <c r="D9" s="15">
        <v>944.56</v>
      </c>
      <c r="E9" s="15"/>
      <c r="F9" s="15"/>
      <c r="G9" s="15"/>
    </row>
    <row r="10" spans="1:7" ht="30" customHeight="1">
      <c r="A10" s="11"/>
      <c r="B10" s="14" t="s">
        <v>179</v>
      </c>
      <c r="C10" s="14"/>
      <c r="D10" s="17" t="s">
        <v>180</v>
      </c>
      <c r="E10" s="17"/>
      <c r="F10" s="17"/>
      <c r="G10" s="17"/>
    </row>
    <row r="11" spans="1:7" ht="57.75" customHeight="1">
      <c r="A11" s="6" t="s">
        <v>214</v>
      </c>
      <c r="B11" s="16" t="s">
        <v>182</v>
      </c>
      <c r="C11" s="16"/>
      <c r="D11" s="16"/>
      <c r="E11" s="16"/>
      <c r="F11" s="16"/>
      <c r="G11" s="16"/>
    </row>
    <row r="12" spans="1:7" ht="27" customHeight="1">
      <c r="A12" s="6" t="s">
        <v>183</v>
      </c>
      <c r="B12" s="6" t="s">
        <v>184</v>
      </c>
      <c r="C12" s="6" t="s">
        <v>185</v>
      </c>
      <c r="D12" s="6" t="s">
        <v>186</v>
      </c>
      <c r="E12" s="18" t="s">
        <v>187</v>
      </c>
      <c r="F12" s="18"/>
      <c r="G12" s="18"/>
    </row>
    <row r="13" spans="1:7" ht="39.75" customHeight="1">
      <c r="A13" s="6"/>
      <c r="B13" s="12" t="s">
        <v>215</v>
      </c>
      <c r="C13" s="19" t="s">
        <v>189</v>
      </c>
      <c r="D13" s="20" t="s">
        <v>190</v>
      </c>
      <c r="E13" s="21" t="s">
        <v>232</v>
      </c>
      <c r="F13" s="22"/>
      <c r="G13" s="23"/>
    </row>
    <row r="14" spans="1:7" ht="39.75" customHeight="1">
      <c r="A14" s="6"/>
      <c r="B14" s="12"/>
      <c r="C14" s="19" t="s">
        <v>192</v>
      </c>
      <c r="D14" s="20" t="s">
        <v>193</v>
      </c>
      <c r="E14" s="24">
        <v>1</v>
      </c>
      <c r="F14" s="24"/>
      <c r="G14" s="24"/>
    </row>
    <row r="15" spans="1:7" ht="39.75" customHeight="1">
      <c r="A15" s="6"/>
      <c r="B15" s="12"/>
      <c r="C15" s="19"/>
      <c r="D15" s="20" t="s">
        <v>194</v>
      </c>
      <c r="E15" s="25">
        <v>1</v>
      </c>
      <c r="F15" s="25"/>
      <c r="G15" s="25"/>
    </row>
    <row r="16" spans="1:7" ht="39.75" customHeight="1">
      <c r="A16" s="6"/>
      <c r="B16" s="12"/>
      <c r="C16" s="19" t="s">
        <v>195</v>
      </c>
      <c r="D16" s="20" t="s">
        <v>196</v>
      </c>
      <c r="E16" s="25">
        <v>1</v>
      </c>
      <c r="F16" s="25"/>
      <c r="G16" s="25"/>
    </row>
    <row r="17" spans="1:7" ht="39.75" customHeight="1">
      <c r="A17" s="6"/>
      <c r="B17" s="12" t="s">
        <v>197</v>
      </c>
      <c r="C17" s="19" t="s">
        <v>198</v>
      </c>
      <c r="D17" s="20" t="s">
        <v>199</v>
      </c>
      <c r="E17" s="26" t="s">
        <v>200</v>
      </c>
      <c r="F17" s="26"/>
      <c r="G17" s="26"/>
    </row>
    <row r="18" spans="1:7" ht="39.75" customHeight="1">
      <c r="A18" s="6"/>
      <c r="B18" s="12" t="s">
        <v>201</v>
      </c>
      <c r="C18" s="19" t="s">
        <v>217</v>
      </c>
      <c r="D18" s="20" t="s">
        <v>203</v>
      </c>
      <c r="E18" s="27" t="s">
        <v>204</v>
      </c>
      <c r="F18" s="27"/>
      <c r="G18" s="27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A2" sqref="A2:G2"/>
    </sheetView>
  </sheetViews>
  <sheetFormatPr defaultColWidth="9.00390625" defaultRowHeight="13.5"/>
  <cols>
    <col min="1" max="1" width="21.25390625" style="0" customWidth="1"/>
    <col min="2" max="2" width="11.625" style="0" customWidth="1"/>
    <col min="3" max="3" width="16.25390625" style="0" customWidth="1"/>
    <col min="4" max="4" width="21.25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2.5" customHeight="1">
      <c r="A2" s="3" t="s">
        <v>163</v>
      </c>
      <c r="B2" s="3"/>
      <c r="C2" s="3"/>
      <c r="D2" s="3"/>
      <c r="E2" s="3"/>
      <c r="F2" s="3"/>
      <c r="G2" s="3"/>
    </row>
    <row r="3" spans="1:7" ht="21" customHeight="1">
      <c r="A3" s="4" t="s">
        <v>164</v>
      </c>
      <c r="B3" s="4"/>
      <c r="C3" s="4"/>
      <c r="D3" s="4"/>
      <c r="E3" s="4"/>
      <c r="F3" s="5"/>
      <c r="G3" s="5"/>
    </row>
    <row r="4" spans="1:7" ht="27" customHeight="1">
      <c r="A4" s="6" t="s">
        <v>165</v>
      </c>
      <c r="B4" s="7" t="s">
        <v>207</v>
      </c>
      <c r="C4" s="7"/>
      <c r="D4" s="7"/>
      <c r="E4" s="7"/>
      <c r="F4" s="7"/>
      <c r="G4" s="7"/>
    </row>
    <row r="5" spans="1:7" ht="27" customHeight="1">
      <c r="A5" s="8" t="s">
        <v>167</v>
      </c>
      <c r="B5" s="9" t="s">
        <v>168</v>
      </c>
      <c r="C5" s="9"/>
      <c r="D5" s="8" t="s">
        <v>169</v>
      </c>
      <c r="E5" s="10" t="s">
        <v>170</v>
      </c>
      <c r="F5" s="10"/>
      <c r="G5" s="10"/>
    </row>
    <row r="6" spans="1:7" ht="27" customHeight="1">
      <c r="A6" s="11" t="s">
        <v>171</v>
      </c>
      <c r="B6" s="12" t="s">
        <v>233</v>
      </c>
      <c r="C6" s="12"/>
      <c r="D6" s="11" t="s">
        <v>173</v>
      </c>
      <c r="E6" s="13" t="s">
        <v>234</v>
      </c>
      <c r="F6" s="13"/>
      <c r="G6" s="13"/>
    </row>
    <row r="7" spans="1:7" ht="30" customHeight="1">
      <c r="A7" s="11" t="s">
        <v>175</v>
      </c>
      <c r="B7" s="14" t="s">
        <v>176</v>
      </c>
      <c r="C7" s="14"/>
      <c r="D7" s="15">
        <v>25203.960000000003</v>
      </c>
      <c r="E7" s="15"/>
      <c r="F7" s="15"/>
      <c r="G7" s="15"/>
    </row>
    <row r="8" spans="1:7" ht="30" customHeight="1">
      <c r="A8" s="11"/>
      <c r="B8" s="16" t="s">
        <v>177</v>
      </c>
      <c r="C8" s="16"/>
      <c r="D8" s="15">
        <v>23792.49</v>
      </c>
      <c r="E8" s="15"/>
      <c r="F8" s="15"/>
      <c r="G8" s="15"/>
    </row>
    <row r="9" spans="1:7" ht="30" customHeight="1">
      <c r="A9" s="11"/>
      <c r="B9" s="14" t="s">
        <v>178</v>
      </c>
      <c r="C9" s="14"/>
      <c r="D9" s="15">
        <v>1411.4699999999998</v>
      </c>
      <c r="E9" s="15"/>
      <c r="F9" s="15"/>
      <c r="G9" s="15"/>
    </row>
    <row r="10" spans="1:7" ht="30" customHeight="1">
      <c r="A10" s="11"/>
      <c r="B10" s="14" t="s">
        <v>179</v>
      </c>
      <c r="C10" s="14"/>
      <c r="D10" s="17" t="s">
        <v>180</v>
      </c>
      <c r="E10" s="17"/>
      <c r="F10" s="17"/>
      <c r="G10" s="17"/>
    </row>
    <row r="11" spans="1:7" ht="57.75" customHeight="1">
      <c r="A11" s="6" t="s">
        <v>214</v>
      </c>
      <c r="B11" s="16" t="s">
        <v>182</v>
      </c>
      <c r="C11" s="16"/>
      <c r="D11" s="16"/>
      <c r="E11" s="16"/>
      <c r="F11" s="16"/>
      <c r="G11" s="16"/>
    </row>
    <row r="12" spans="1:7" ht="27" customHeight="1">
      <c r="A12" s="6" t="s">
        <v>183</v>
      </c>
      <c r="B12" s="6" t="s">
        <v>184</v>
      </c>
      <c r="C12" s="6" t="s">
        <v>185</v>
      </c>
      <c r="D12" s="6" t="s">
        <v>186</v>
      </c>
      <c r="E12" s="18" t="s">
        <v>187</v>
      </c>
      <c r="F12" s="18"/>
      <c r="G12" s="18"/>
    </row>
    <row r="13" spans="1:7" ht="39.75" customHeight="1">
      <c r="A13" s="6"/>
      <c r="B13" s="12" t="s">
        <v>215</v>
      </c>
      <c r="C13" s="19" t="s">
        <v>189</v>
      </c>
      <c r="D13" s="20" t="s">
        <v>190</v>
      </c>
      <c r="E13" s="21" t="s">
        <v>235</v>
      </c>
      <c r="F13" s="22"/>
      <c r="G13" s="23"/>
    </row>
    <row r="14" spans="1:7" ht="39.75" customHeight="1">
      <c r="A14" s="6"/>
      <c r="B14" s="12"/>
      <c r="C14" s="19" t="s">
        <v>192</v>
      </c>
      <c r="D14" s="20" t="s">
        <v>193</v>
      </c>
      <c r="E14" s="24">
        <v>1</v>
      </c>
      <c r="F14" s="24"/>
      <c r="G14" s="24"/>
    </row>
    <row r="15" spans="1:7" ht="39.75" customHeight="1">
      <c r="A15" s="6"/>
      <c r="B15" s="12"/>
      <c r="C15" s="19"/>
      <c r="D15" s="20" t="s">
        <v>194</v>
      </c>
      <c r="E15" s="25">
        <v>1</v>
      </c>
      <c r="F15" s="25"/>
      <c r="G15" s="25"/>
    </row>
    <row r="16" spans="1:7" ht="39.75" customHeight="1">
      <c r="A16" s="6"/>
      <c r="B16" s="12"/>
      <c r="C16" s="19" t="s">
        <v>195</v>
      </c>
      <c r="D16" s="20" t="s">
        <v>196</v>
      </c>
      <c r="E16" s="25">
        <v>1</v>
      </c>
      <c r="F16" s="25"/>
      <c r="G16" s="25"/>
    </row>
    <row r="17" spans="1:7" ht="39.75" customHeight="1">
      <c r="A17" s="6"/>
      <c r="B17" s="12" t="s">
        <v>197</v>
      </c>
      <c r="C17" s="19" t="s">
        <v>198</v>
      </c>
      <c r="D17" s="20" t="s">
        <v>199</v>
      </c>
      <c r="E17" s="26" t="s">
        <v>200</v>
      </c>
      <c r="F17" s="26"/>
      <c r="G17" s="26"/>
    </row>
    <row r="18" spans="1:7" ht="39.75" customHeight="1">
      <c r="A18" s="6"/>
      <c r="B18" s="12" t="s">
        <v>201</v>
      </c>
      <c r="C18" s="19" t="s">
        <v>217</v>
      </c>
      <c r="D18" s="20" t="s">
        <v>203</v>
      </c>
      <c r="E18" s="27" t="s">
        <v>204</v>
      </c>
      <c r="F18" s="27"/>
      <c r="G18" s="27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A2" sqref="A2:G2"/>
    </sheetView>
  </sheetViews>
  <sheetFormatPr defaultColWidth="9.00390625" defaultRowHeight="13.5"/>
  <cols>
    <col min="1" max="1" width="21.25390625" style="0" customWidth="1"/>
    <col min="2" max="2" width="11.625" style="0" customWidth="1"/>
    <col min="3" max="3" width="16.25390625" style="0" customWidth="1"/>
    <col min="4" max="4" width="21.25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2.5" customHeight="1">
      <c r="A2" s="3" t="s">
        <v>163</v>
      </c>
      <c r="B2" s="3"/>
      <c r="C2" s="3"/>
      <c r="D2" s="3"/>
      <c r="E2" s="3"/>
      <c r="F2" s="3"/>
      <c r="G2" s="3"/>
    </row>
    <row r="3" spans="1:7" ht="21" customHeight="1">
      <c r="A3" s="4" t="s">
        <v>164</v>
      </c>
      <c r="B3" s="4"/>
      <c r="C3" s="4"/>
      <c r="D3" s="4"/>
      <c r="E3" s="4"/>
      <c r="F3" s="5"/>
      <c r="G3" s="5"/>
    </row>
    <row r="4" spans="1:7" ht="27" customHeight="1">
      <c r="A4" s="6" t="s">
        <v>165</v>
      </c>
      <c r="B4" s="7" t="s">
        <v>207</v>
      </c>
      <c r="C4" s="7"/>
      <c r="D4" s="7"/>
      <c r="E4" s="7"/>
      <c r="F4" s="7"/>
      <c r="G4" s="7"/>
    </row>
    <row r="5" spans="1:7" ht="27" customHeight="1">
      <c r="A5" s="8" t="s">
        <v>167</v>
      </c>
      <c r="B5" s="9" t="s">
        <v>168</v>
      </c>
      <c r="C5" s="9"/>
      <c r="D5" s="8" t="s">
        <v>169</v>
      </c>
      <c r="E5" s="10" t="s">
        <v>170</v>
      </c>
      <c r="F5" s="10"/>
      <c r="G5" s="10"/>
    </row>
    <row r="6" spans="1:7" ht="27" customHeight="1">
      <c r="A6" s="11" t="s">
        <v>171</v>
      </c>
      <c r="B6" s="12" t="s">
        <v>236</v>
      </c>
      <c r="C6" s="12"/>
      <c r="D6" s="11" t="s">
        <v>173</v>
      </c>
      <c r="E6" s="13" t="s">
        <v>237</v>
      </c>
      <c r="F6" s="13"/>
      <c r="G6" s="13"/>
    </row>
    <row r="7" spans="1:7" ht="30" customHeight="1">
      <c r="A7" s="11" t="s">
        <v>175</v>
      </c>
      <c r="B7" s="14" t="s">
        <v>176</v>
      </c>
      <c r="C7" s="14"/>
      <c r="D7" s="15">
        <v>25862.660000000003</v>
      </c>
      <c r="E7" s="15"/>
      <c r="F7" s="15"/>
      <c r="G7" s="15"/>
    </row>
    <row r="8" spans="1:7" ht="30" customHeight="1">
      <c r="A8" s="11"/>
      <c r="B8" s="16" t="s">
        <v>177</v>
      </c>
      <c r="C8" s="16"/>
      <c r="D8" s="15">
        <v>24778.58</v>
      </c>
      <c r="E8" s="15"/>
      <c r="F8" s="15"/>
      <c r="G8" s="15"/>
    </row>
    <row r="9" spans="1:7" ht="30" customHeight="1">
      <c r="A9" s="11"/>
      <c r="B9" s="14" t="s">
        <v>178</v>
      </c>
      <c r="C9" s="14"/>
      <c r="D9" s="15">
        <v>1084.08</v>
      </c>
      <c r="E9" s="15"/>
      <c r="F9" s="15"/>
      <c r="G9" s="15"/>
    </row>
    <row r="10" spans="1:7" ht="30" customHeight="1">
      <c r="A10" s="11"/>
      <c r="B10" s="14" t="s">
        <v>179</v>
      </c>
      <c r="C10" s="14"/>
      <c r="D10" s="17" t="s">
        <v>180</v>
      </c>
      <c r="E10" s="17"/>
      <c r="F10" s="17"/>
      <c r="G10" s="17"/>
    </row>
    <row r="11" spans="1:7" ht="57.75" customHeight="1">
      <c r="A11" s="6" t="s">
        <v>214</v>
      </c>
      <c r="B11" s="16" t="s">
        <v>182</v>
      </c>
      <c r="C11" s="16"/>
      <c r="D11" s="16"/>
      <c r="E11" s="16"/>
      <c r="F11" s="16"/>
      <c r="G11" s="16"/>
    </row>
    <row r="12" spans="1:7" ht="27" customHeight="1">
      <c r="A12" s="6" t="s">
        <v>183</v>
      </c>
      <c r="B12" s="6" t="s">
        <v>184</v>
      </c>
      <c r="C12" s="6" t="s">
        <v>185</v>
      </c>
      <c r="D12" s="6" t="s">
        <v>186</v>
      </c>
      <c r="E12" s="18" t="s">
        <v>187</v>
      </c>
      <c r="F12" s="18"/>
      <c r="G12" s="18"/>
    </row>
    <row r="13" spans="1:7" ht="39.75" customHeight="1">
      <c r="A13" s="6"/>
      <c r="B13" s="12" t="s">
        <v>215</v>
      </c>
      <c r="C13" s="19" t="s">
        <v>189</v>
      </c>
      <c r="D13" s="20" t="s">
        <v>190</v>
      </c>
      <c r="E13" s="21" t="s">
        <v>238</v>
      </c>
      <c r="F13" s="22"/>
      <c r="G13" s="23"/>
    </row>
    <row r="14" spans="1:7" ht="39.75" customHeight="1">
      <c r="A14" s="6"/>
      <c r="B14" s="12"/>
      <c r="C14" s="19" t="s">
        <v>192</v>
      </c>
      <c r="D14" s="20" t="s">
        <v>193</v>
      </c>
      <c r="E14" s="24">
        <v>1</v>
      </c>
      <c r="F14" s="24"/>
      <c r="G14" s="24"/>
    </row>
    <row r="15" spans="1:7" ht="39.75" customHeight="1">
      <c r="A15" s="6"/>
      <c r="B15" s="12"/>
      <c r="C15" s="19"/>
      <c r="D15" s="20" t="s">
        <v>194</v>
      </c>
      <c r="E15" s="25">
        <v>1</v>
      </c>
      <c r="F15" s="25"/>
      <c r="G15" s="25"/>
    </row>
    <row r="16" spans="1:7" ht="39.75" customHeight="1">
      <c r="A16" s="6"/>
      <c r="B16" s="12"/>
      <c r="C16" s="19" t="s">
        <v>195</v>
      </c>
      <c r="D16" s="20" t="s">
        <v>196</v>
      </c>
      <c r="E16" s="25">
        <v>1</v>
      </c>
      <c r="F16" s="25"/>
      <c r="G16" s="25"/>
    </row>
    <row r="17" spans="1:7" ht="39.75" customHeight="1">
      <c r="A17" s="6"/>
      <c r="B17" s="12" t="s">
        <v>197</v>
      </c>
      <c r="C17" s="19" t="s">
        <v>198</v>
      </c>
      <c r="D17" s="20" t="s">
        <v>199</v>
      </c>
      <c r="E17" s="26" t="s">
        <v>200</v>
      </c>
      <c r="F17" s="26"/>
      <c r="G17" s="26"/>
    </row>
    <row r="18" spans="1:7" ht="39.75" customHeight="1">
      <c r="A18" s="6"/>
      <c r="B18" s="12" t="s">
        <v>201</v>
      </c>
      <c r="C18" s="19" t="s">
        <v>217</v>
      </c>
      <c r="D18" s="20" t="s">
        <v>203</v>
      </c>
      <c r="E18" s="27" t="s">
        <v>204</v>
      </c>
      <c r="F18" s="27"/>
      <c r="G18" s="27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0">
      <selection activeCell="A2" sqref="A2:G2"/>
    </sheetView>
  </sheetViews>
  <sheetFormatPr defaultColWidth="9.00390625" defaultRowHeight="13.5"/>
  <cols>
    <col min="1" max="1" width="21.25390625" style="0" customWidth="1"/>
    <col min="2" max="2" width="11.625" style="0" customWidth="1"/>
    <col min="3" max="3" width="16.25390625" style="0" customWidth="1"/>
    <col min="4" max="4" width="21.25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2.5" customHeight="1">
      <c r="A2" s="3" t="s">
        <v>163</v>
      </c>
      <c r="B2" s="3"/>
      <c r="C2" s="3"/>
      <c r="D2" s="3"/>
      <c r="E2" s="3"/>
      <c r="F2" s="3"/>
      <c r="G2" s="3"/>
    </row>
    <row r="3" spans="1:7" ht="21" customHeight="1">
      <c r="A3" s="4" t="s">
        <v>164</v>
      </c>
      <c r="B3" s="4"/>
      <c r="C3" s="4"/>
      <c r="D3" s="4"/>
      <c r="E3" s="4"/>
      <c r="F3" s="5"/>
      <c r="G3" s="5"/>
    </row>
    <row r="4" spans="1:7" ht="27" customHeight="1">
      <c r="A4" s="6" t="s">
        <v>165</v>
      </c>
      <c r="B4" s="7" t="s">
        <v>207</v>
      </c>
      <c r="C4" s="7"/>
      <c r="D4" s="7"/>
      <c r="E4" s="7"/>
      <c r="F4" s="7"/>
      <c r="G4" s="7"/>
    </row>
    <row r="5" spans="1:7" ht="27" customHeight="1">
      <c r="A5" s="8" t="s">
        <v>167</v>
      </c>
      <c r="B5" s="9" t="s">
        <v>168</v>
      </c>
      <c r="C5" s="9"/>
      <c r="D5" s="8" t="s">
        <v>169</v>
      </c>
      <c r="E5" s="10" t="s">
        <v>170</v>
      </c>
      <c r="F5" s="10"/>
      <c r="G5" s="10"/>
    </row>
    <row r="6" spans="1:7" ht="27" customHeight="1">
      <c r="A6" s="11" t="s">
        <v>171</v>
      </c>
      <c r="B6" s="12" t="s">
        <v>239</v>
      </c>
      <c r="C6" s="12"/>
      <c r="D6" s="11" t="s">
        <v>173</v>
      </c>
      <c r="E6" s="13" t="s">
        <v>240</v>
      </c>
      <c r="F6" s="13"/>
      <c r="G6" s="13"/>
    </row>
    <row r="7" spans="1:7" ht="30" customHeight="1">
      <c r="A7" s="11" t="s">
        <v>175</v>
      </c>
      <c r="B7" s="14" t="s">
        <v>176</v>
      </c>
      <c r="C7" s="14"/>
      <c r="D7" s="15">
        <v>23673.14</v>
      </c>
      <c r="E7" s="15"/>
      <c r="F7" s="15"/>
      <c r="G7" s="15"/>
    </row>
    <row r="8" spans="1:7" ht="30" customHeight="1">
      <c r="A8" s="11"/>
      <c r="B8" s="16" t="s">
        <v>177</v>
      </c>
      <c r="C8" s="16"/>
      <c r="D8" s="15">
        <v>22737.04</v>
      </c>
      <c r="E8" s="15"/>
      <c r="F8" s="15"/>
      <c r="G8" s="15"/>
    </row>
    <row r="9" spans="1:7" ht="30" customHeight="1">
      <c r="A9" s="11"/>
      <c r="B9" s="14" t="s">
        <v>178</v>
      </c>
      <c r="C9" s="14"/>
      <c r="D9" s="15">
        <v>936.1</v>
      </c>
      <c r="E9" s="15"/>
      <c r="F9" s="15"/>
      <c r="G9" s="15"/>
    </row>
    <row r="10" spans="1:7" ht="30" customHeight="1">
      <c r="A10" s="11"/>
      <c r="B10" s="14" t="s">
        <v>179</v>
      </c>
      <c r="C10" s="14"/>
      <c r="D10" s="17" t="s">
        <v>180</v>
      </c>
      <c r="E10" s="17"/>
      <c r="F10" s="17"/>
      <c r="G10" s="17"/>
    </row>
    <row r="11" spans="1:7" ht="57.75" customHeight="1">
      <c r="A11" s="6" t="s">
        <v>214</v>
      </c>
      <c r="B11" s="16" t="s">
        <v>182</v>
      </c>
      <c r="C11" s="16"/>
      <c r="D11" s="16"/>
      <c r="E11" s="16"/>
      <c r="F11" s="16"/>
      <c r="G11" s="16"/>
    </row>
    <row r="12" spans="1:7" ht="27" customHeight="1">
      <c r="A12" s="6" t="s">
        <v>183</v>
      </c>
      <c r="B12" s="6" t="s">
        <v>184</v>
      </c>
      <c r="C12" s="6" t="s">
        <v>185</v>
      </c>
      <c r="D12" s="6" t="s">
        <v>186</v>
      </c>
      <c r="E12" s="18" t="s">
        <v>187</v>
      </c>
      <c r="F12" s="18"/>
      <c r="G12" s="18"/>
    </row>
    <row r="13" spans="1:7" ht="39.75" customHeight="1">
      <c r="A13" s="6"/>
      <c r="B13" s="12" t="s">
        <v>215</v>
      </c>
      <c r="C13" s="19" t="s">
        <v>189</v>
      </c>
      <c r="D13" s="20" t="s">
        <v>190</v>
      </c>
      <c r="E13" s="21" t="s">
        <v>216</v>
      </c>
      <c r="F13" s="22"/>
      <c r="G13" s="23"/>
    </row>
    <row r="14" spans="1:7" ht="39.75" customHeight="1">
      <c r="A14" s="6"/>
      <c r="B14" s="12"/>
      <c r="C14" s="19" t="s">
        <v>192</v>
      </c>
      <c r="D14" s="20" t="s">
        <v>193</v>
      </c>
      <c r="E14" s="24">
        <v>1</v>
      </c>
      <c r="F14" s="24"/>
      <c r="G14" s="24"/>
    </row>
    <row r="15" spans="1:7" ht="39.75" customHeight="1">
      <c r="A15" s="6"/>
      <c r="B15" s="12"/>
      <c r="C15" s="19"/>
      <c r="D15" s="20" t="s">
        <v>194</v>
      </c>
      <c r="E15" s="25">
        <v>1</v>
      </c>
      <c r="F15" s="25"/>
      <c r="G15" s="25"/>
    </row>
    <row r="16" spans="1:7" ht="39.75" customHeight="1">
      <c r="A16" s="6"/>
      <c r="B16" s="12"/>
      <c r="C16" s="19" t="s">
        <v>195</v>
      </c>
      <c r="D16" s="20" t="s">
        <v>196</v>
      </c>
      <c r="E16" s="25">
        <v>1</v>
      </c>
      <c r="F16" s="25"/>
      <c r="G16" s="25"/>
    </row>
    <row r="17" spans="1:7" ht="39.75" customHeight="1">
      <c r="A17" s="6"/>
      <c r="B17" s="12" t="s">
        <v>197</v>
      </c>
      <c r="C17" s="19" t="s">
        <v>198</v>
      </c>
      <c r="D17" s="20" t="s">
        <v>199</v>
      </c>
      <c r="E17" s="26" t="s">
        <v>200</v>
      </c>
      <c r="F17" s="26"/>
      <c r="G17" s="26"/>
    </row>
    <row r="18" spans="1:7" ht="39.75" customHeight="1">
      <c r="A18" s="6"/>
      <c r="B18" s="12" t="s">
        <v>201</v>
      </c>
      <c r="C18" s="19" t="s">
        <v>217</v>
      </c>
      <c r="D18" s="20" t="s">
        <v>203</v>
      </c>
      <c r="E18" s="27" t="s">
        <v>204</v>
      </c>
      <c r="F18" s="27"/>
      <c r="G18" s="27"/>
    </row>
    <row r="19" ht="30" customHeight="1"/>
    <row r="20" ht="24.75" customHeight="1"/>
    <row r="21" ht="30" customHeight="1"/>
    <row r="22" ht="30" customHeight="1"/>
    <row r="23" ht="30" customHeight="1"/>
    <row r="24" ht="25.5" customHeight="1"/>
    <row r="25" ht="27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3">
      <selection activeCell="A2" sqref="A2:G2"/>
    </sheetView>
  </sheetViews>
  <sheetFormatPr defaultColWidth="9.00390625" defaultRowHeight="13.5"/>
  <cols>
    <col min="1" max="1" width="21.25390625" style="0" customWidth="1"/>
    <col min="2" max="2" width="11.625" style="0" customWidth="1"/>
    <col min="3" max="3" width="16.25390625" style="0" customWidth="1"/>
    <col min="4" max="4" width="21.25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2.5" customHeight="1">
      <c r="A2" s="3" t="s">
        <v>163</v>
      </c>
      <c r="B2" s="3"/>
      <c r="C2" s="3"/>
      <c r="D2" s="3"/>
      <c r="E2" s="3"/>
      <c r="F2" s="3"/>
      <c r="G2" s="3"/>
    </row>
    <row r="3" spans="1:7" ht="21" customHeight="1">
      <c r="A3" s="4" t="s">
        <v>164</v>
      </c>
      <c r="B3" s="4"/>
      <c r="C3" s="4"/>
      <c r="D3" s="4"/>
      <c r="E3" s="4"/>
      <c r="F3" s="5"/>
      <c r="G3" s="5"/>
    </row>
    <row r="4" spans="1:7" ht="27" customHeight="1">
      <c r="A4" s="6" t="s">
        <v>165</v>
      </c>
      <c r="B4" s="7" t="s">
        <v>207</v>
      </c>
      <c r="C4" s="7"/>
      <c r="D4" s="7"/>
      <c r="E4" s="7"/>
      <c r="F4" s="7"/>
      <c r="G4" s="7"/>
    </row>
    <row r="5" spans="1:7" ht="27" customHeight="1">
      <c r="A5" s="8" t="s">
        <v>167</v>
      </c>
      <c r="B5" s="9" t="s">
        <v>168</v>
      </c>
      <c r="C5" s="9"/>
      <c r="D5" s="8" t="s">
        <v>169</v>
      </c>
      <c r="E5" s="10" t="s">
        <v>170</v>
      </c>
      <c r="F5" s="10"/>
      <c r="G5" s="10"/>
    </row>
    <row r="6" spans="1:7" ht="27" customHeight="1">
      <c r="A6" s="11" t="s">
        <v>171</v>
      </c>
      <c r="B6" s="12" t="s">
        <v>241</v>
      </c>
      <c r="C6" s="12"/>
      <c r="D6" s="11" t="s">
        <v>173</v>
      </c>
      <c r="E6" s="13" t="s">
        <v>242</v>
      </c>
      <c r="F6" s="13"/>
      <c r="G6" s="13"/>
    </row>
    <row r="7" spans="1:7" ht="30" customHeight="1">
      <c r="A7" s="11" t="s">
        <v>175</v>
      </c>
      <c r="B7" s="14" t="s">
        <v>176</v>
      </c>
      <c r="C7" s="14"/>
      <c r="D7" s="15">
        <v>57805.86000000001</v>
      </c>
      <c r="E7" s="15"/>
      <c r="F7" s="15"/>
      <c r="G7" s="15"/>
    </row>
    <row r="8" spans="1:7" ht="30" customHeight="1">
      <c r="A8" s="11"/>
      <c r="B8" s="16" t="s">
        <v>177</v>
      </c>
      <c r="C8" s="16"/>
      <c r="D8" s="15">
        <v>54759.93000000001</v>
      </c>
      <c r="E8" s="15"/>
      <c r="F8" s="15"/>
      <c r="G8" s="15"/>
    </row>
    <row r="9" spans="1:7" ht="30" customHeight="1">
      <c r="A9" s="11"/>
      <c r="B9" s="14" t="s">
        <v>178</v>
      </c>
      <c r="C9" s="14"/>
      <c r="D9" s="15">
        <v>3045.93</v>
      </c>
      <c r="E9" s="15"/>
      <c r="F9" s="15"/>
      <c r="G9" s="15"/>
    </row>
    <row r="10" spans="1:7" ht="30" customHeight="1">
      <c r="A10" s="11"/>
      <c r="B10" s="14" t="s">
        <v>179</v>
      </c>
      <c r="C10" s="14"/>
      <c r="D10" s="17" t="s">
        <v>180</v>
      </c>
      <c r="E10" s="17"/>
      <c r="F10" s="17"/>
      <c r="G10" s="17"/>
    </row>
    <row r="11" spans="1:7" ht="57.75" customHeight="1">
      <c r="A11" s="6" t="s">
        <v>214</v>
      </c>
      <c r="B11" s="16" t="s">
        <v>182</v>
      </c>
      <c r="C11" s="16"/>
      <c r="D11" s="16"/>
      <c r="E11" s="16"/>
      <c r="F11" s="16"/>
      <c r="G11" s="16"/>
    </row>
    <row r="12" spans="1:7" ht="27" customHeight="1">
      <c r="A12" s="6" t="s">
        <v>183</v>
      </c>
      <c r="B12" s="6" t="s">
        <v>184</v>
      </c>
      <c r="C12" s="6" t="s">
        <v>185</v>
      </c>
      <c r="D12" s="6" t="s">
        <v>186</v>
      </c>
      <c r="E12" s="18" t="s">
        <v>187</v>
      </c>
      <c r="F12" s="18"/>
      <c r="G12" s="18"/>
    </row>
    <row r="13" spans="1:7" ht="39.75" customHeight="1">
      <c r="A13" s="6"/>
      <c r="B13" s="12" t="s">
        <v>215</v>
      </c>
      <c r="C13" s="19" t="s">
        <v>189</v>
      </c>
      <c r="D13" s="20" t="s">
        <v>190</v>
      </c>
      <c r="E13" s="21" t="s">
        <v>243</v>
      </c>
      <c r="F13" s="22"/>
      <c r="G13" s="23"/>
    </row>
    <row r="14" spans="1:7" ht="39.75" customHeight="1">
      <c r="A14" s="6"/>
      <c r="B14" s="12"/>
      <c r="C14" s="19" t="s">
        <v>192</v>
      </c>
      <c r="D14" s="20" t="s">
        <v>193</v>
      </c>
      <c r="E14" s="24">
        <v>1</v>
      </c>
      <c r="F14" s="24"/>
      <c r="G14" s="24"/>
    </row>
    <row r="15" spans="1:7" ht="39.75" customHeight="1">
      <c r="A15" s="6"/>
      <c r="B15" s="12"/>
      <c r="C15" s="19"/>
      <c r="D15" s="20" t="s">
        <v>194</v>
      </c>
      <c r="E15" s="25">
        <v>1</v>
      </c>
      <c r="F15" s="25"/>
      <c r="G15" s="25"/>
    </row>
    <row r="16" spans="1:7" ht="39.75" customHeight="1">
      <c r="A16" s="6"/>
      <c r="B16" s="12"/>
      <c r="C16" s="19" t="s">
        <v>195</v>
      </c>
      <c r="D16" s="20" t="s">
        <v>196</v>
      </c>
      <c r="E16" s="25">
        <v>1</v>
      </c>
      <c r="F16" s="25"/>
      <c r="G16" s="25"/>
    </row>
    <row r="17" spans="1:7" ht="39.75" customHeight="1">
      <c r="A17" s="6"/>
      <c r="B17" s="12" t="s">
        <v>197</v>
      </c>
      <c r="C17" s="19" t="s">
        <v>198</v>
      </c>
      <c r="D17" s="20" t="s">
        <v>199</v>
      </c>
      <c r="E17" s="26" t="s">
        <v>200</v>
      </c>
      <c r="F17" s="26"/>
      <c r="G17" s="26"/>
    </row>
    <row r="18" spans="1:7" ht="39.75" customHeight="1">
      <c r="A18" s="6"/>
      <c r="B18" s="12" t="s">
        <v>201</v>
      </c>
      <c r="C18" s="19" t="s">
        <v>217</v>
      </c>
      <c r="D18" s="20" t="s">
        <v>203</v>
      </c>
      <c r="E18" s="27" t="s">
        <v>204</v>
      </c>
      <c r="F18" s="27"/>
      <c r="G18" s="27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A2" sqref="A2:G2"/>
    </sheetView>
  </sheetViews>
  <sheetFormatPr defaultColWidth="9.00390625" defaultRowHeight="13.5"/>
  <cols>
    <col min="1" max="1" width="21.25390625" style="0" customWidth="1"/>
    <col min="2" max="2" width="11.625" style="0" customWidth="1"/>
    <col min="3" max="3" width="16.25390625" style="0" customWidth="1"/>
    <col min="4" max="4" width="21.25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2.5" customHeight="1">
      <c r="A2" s="3" t="s">
        <v>163</v>
      </c>
      <c r="B2" s="3"/>
      <c r="C2" s="3"/>
      <c r="D2" s="3"/>
      <c r="E2" s="3"/>
      <c r="F2" s="3"/>
      <c r="G2" s="3"/>
    </row>
    <row r="3" spans="1:7" ht="21" customHeight="1">
      <c r="A3" s="4" t="s">
        <v>164</v>
      </c>
      <c r="B3" s="4"/>
      <c r="C3" s="4"/>
      <c r="D3" s="4"/>
      <c r="E3" s="4"/>
      <c r="F3" s="5"/>
      <c r="G3" s="5"/>
    </row>
    <row r="4" spans="1:7" ht="27" customHeight="1">
      <c r="A4" s="6" t="s">
        <v>165</v>
      </c>
      <c r="B4" s="7" t="s">
        <v>207</v>
      </c>
      <c r="C4" s="7"/>
      <c r="D4" s="7"/>
      <c r="E4" s="7"/>
      <c r="F4" s="7"/>
      <c r="G4" s="7"/>
    </row>
    <row r="5" spans="1:7" ht="27" customHeight="1">
      <c r="A5" s="8" t="s">
        <v>167</v>
      </c>
      <c r="B5" s="9" t="s">
        <v>168</v>
      </c>
      <c r="C5" s="9"/>
      <c r="D5" s="8" t="s">
        <v>169</v>
      </c>
      <c r="E5" s="10" t="s">
        <v>170</v>
      </c>
      <c r="F5" s="10"/>
      <c r="G5" s="10"/>
    </row>
    <row r="6" spans="1:7" ht="27" customHeight="1">
      <c r="A6" s="11" t="s">
        <v>171</v>
      </c>
      <c r="B6" s="12" t="s">
        <v>244</v>
      </c>
      <c r="C6" s="12"/>
      <c r="D6" s="11" t="s">
        <v>173</v>
      </c>
      <c r="E6" s="13" t="s">
        <v>245</v>
      </c>
      <c r="F6" s="13"/>
      <c r="G6" s="13"/>
    </row>
    <row r="7" spans="1:7" ht="30" customHeight="1">
      <c r="A7" s="11" t="s">
        <v>175</v>
      </c>
      <c r="B7" s="14" t="s">
        <v>176</v>
      </c>
      <c r="C7" s="14"/>
      <c r="D7" s="15">
        <v>28031.54</v>
      </c>
      <c r="E7" s="15"/>
      <c r="F7" s="15"/>
      <c r="G7" s="15"/>
    </row>
    <row r="8" spans="1:7" ht="30" customHeight="1">
      <c r="A8" s="11"/>
      <c r="B8" s="16" t="s">
        <v>177</v>
      </c>
      <c r="C8" s="16"/>
      <c r="D8" s="15">
        <v>26999.98</v>
      </c>
      <c r="E8" s="15"/>
      <c r="F8" s="15"/>
      <c r="G8" s="15"/>
    </row>
    <row r="9" spans="1:7" ht="30" customHeight="1">
      <c r="A9" s="11"/>
      <c r="B9" s="14" t="s">
        <v>178</v>
      </c>
      <c r="C9" s="14"/>
      <c r="D9" s="15">
        <v>1031.5599999999997</v>
      </c>
      <c r="E9" s="15"/>
      <c r="F9" s="15"/>
      <c r="G9" s="15"/>
    </row>
    <row r="10" spans="1:7" ht="30" customHeight="1">
      <c r="A10" s="11"/>
      <c r="B10" s="14" t="s">
        <v>179</v>
      </c>
      <c r="C10" s="14"/>
      <c r="D10" s="17" t="s">
        <v>180</v>
      </c>
      <c r="E10" s="17"/>
      <c r="F10" s="17"/>
      <c r="G10" s="17"/>
    </row>
    <row r="11" spans="1:7" ht="57.75" customHeight="1">
      <c r="A11" s="6" t="s">
        <v>214</v>
      </c>
      <c r="B11" s="16" t="s">
        <v>182</v>
      </c>
      <c r="C11" s="16"/>
      <c r="D11" s="16"/>
      <c r="E11" s="16"/>
      <c r="F11" s="16"/>
      <c r="G11" s="16"/>
    </row>
    <row r="12" spans="1:7" ht="27" customHeight="1">
      <c r="A12" s="6" t="s">
        <v>183</v>
      </c>
      <c r="B12" s="6" t="s">
        <v>184</v>
      </c>
      <c r="C12" s="6" t="s">
        <v>185</v>
      </c>
      <c r="D12" s="6" t="s">
        <v>186</v>
      </c>
      <c r="E12" s="18" t="s">
        <v>187</v>
      </c>
      <c r="F12" s="18"/>
      <c r="G12" s="18"/>
    </row>
    <row r="13" spans="1:7" ht="39.75" customHeight="1">
      <c r="A13" s="6"/>
      <c r="B13" s="12" t="s">
        <v>215</v>
      </c>
      <c r="C13" s="19" t="s">
        <v>189</v>
      </c>
      <c r="D13" s="20" t="s">
        <v>190</v>
      </c>
      <c r="E13" s="21" t="s">
        <v>246</v>
      </c>
      <c r="F13" s="22"/>
      <c r="G13" s="23"/>
    </row>
    <row r="14" spans="1:7" ht="39.75" customHeight="1">
      <c r="A14" s="6"/>
      <c r="B14" s="12"/>
      <c r="C14" s="19" t="s">
        <v>192</v>
      </c>
      <c r="D14" s="20" t="s">
        <v>193</v>
      </c>
      <c r="E14" s="24">
        <v>1</v>
      </c>
      <c r="F14" s="24"/>
      <c r="G14" s="24"/>
    </row>
    <row r="15" spans="1:7" ht="39.75" customHeight="1">
      <c r="A15" s="6"/>
      <c r="B15" s="12"/>
      <c r="C15" s="19"/>
      <c r="D15" s="20" t="s">
        <v>194</v>
      </c>
      <c r="E15" s="25">
        <v>1</v>
      </c>
      <c r="F15" s="25"/>
      <c r="G15" s="25"/>
    </row>
    <row r="16" spans="1:7" ht="39.75" customHeight="1">
      <c r="A16" s="6"/>
      <c r="B16" s="12"/>
      <c r="C16" s="19" t="s">
        <v>195</v>
      </c>
      <c r="D16" s="20" t="s">
        <v>196</v>
      </c>
      <c r="E16" s="25">
        <v>1</v>
      </c>
      <c r="F16" s="25"/>
      <c r="G16" s="25"/>
    </row>
    <row r="17" spans="1:7" ht="39.75" customHeight="1">
      <c r="A17" s="6"/>
      <c r="B17" s="12" t="s">
        <v>197</v>
      </c>
      <c r="C17" s="19" t="s">
        <v>198</v>
      </c>
      <c r="D17" s="20" t="s">
        <v>199</v>
      </c>
      <c r="E17" s="26" t="s">
        <v>200</v>
      </c>
      <c r="F17" s="26"/>
      <c r="G17" s="26"/>
    </row>
    <row r="18" spans="1:7" ht="39.75" customHeight="1">
      <c r="A18" s="6"/>
      <c r="B18" s="12" t="s">
        <v>201</v>
      </c>
      <c r="C18" s="19" t="s">
        <v>217</v>
      </c>
      <c r="D18" s="20" t="s">
        <v>203</v>
      </c>
      <c r="E18" s="27" t="s">
        <v>204</v>
      </c>
      <c r="F18" s="27"/>
      <c r="G18" s="27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4">
      <selection activeCell="A2" sqref="A2:G2"/>
    </sheetView>
  </sheetViews>
  <sheetFormatPr defaultColWidth="9.00390625" defaultRowHeight="13.5"/>
  <cols>
    <col min="1" max="1" width="21.25390625" style="0" customWidth="1"/>
    <col min="2" max="2" width="11.625" style="0" customWidth="1"/>
    <col min="3" max="3" width="16.25390625" style="0" customWidth="1"/>
    <col min="4" max="4" width="21.25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2.5" customHeight="1">
      <c r="A2" s="3" t="s">
        <v>163</v>
      </c>
      <c r="B2" s="3"/>
      <c r="C2" s="3"/>
      <c r="D2" s="3"/>
      <c r="E2" s="3"/>
      <c r="F2" s="3"/>
      <c r="G2" s="3"/>
    </row>
    <row r="3" spans="1:7" ht="21" customHeight="1">
      <c r="A3" s="4" t="s">
        <v>164</v>
      </c>
      <c r="B3" s="4"/>
      <c r="C3" s="4"/>
      <c r="D3" s="4"/>
      <c r="E3" s="4"/>
      <c r="F3" s="5"/>
      <c r="G3" s="5"/>
    </row>
    <row r="4" spans="1:7" ht="27" customHeight="1">
      <c r="A4" s="6" t="s">
        <v>165</v>
      </c>
      <c r="B4" s="7" t="s">
        <v>207</v>
      </c>
      <c r="C4" s="7"/>
      <c r="D4" s="7"/>
      <c r="E4" s="7"/>
      <c r="F4" s="7"/>
      <c r="G4" s="7"/>
    </row>
    <row r="5" spans="1:7" ht="27" customHeight="1">
      <c r="A5" s="8" t="s">
        <v>167</v>
      </c>
      <c r="B5" s="9" t="s">
        <v>168</v>
      </c>
      <c r="C5" s="9"/>
      <c r="D5" s="8" t="s">
        <v>169</v>
      </c>
      <c r="E5" s="10" t="s">
        <v>170</v>
      </c>
      <c r="F5" s="10"/>
      <c r="G5" s="10"/>
    </row>
    <row r="6" spans="1:7" ht="27" customHeight="1">
      <c r="A6" s="11" t="s">
        <v>171</v>
      </c>
      <c r="B6" s="12" t="s">
        <v>247</v>
      </c>
      <c r="C6" s="12"/>
      <c r="D6" s="11" t="s">
        <v>173</v>
      </c>
      <c r="E6" s="13" t="s">
        <v>248</v>
      </c>
      <c r="F6" s="13"/>
      <c r="G6" s="13"/>
    </row>
    <row r="7" spans="1:7" ht="30" customHeight="1">
      <c r="A7" s="11" t="s">
        <v>175</v>
      </c>
      <c r="B7" s="14" t="s">
        <v>176</v>
      </c>
      <c r="C7" s="14"/>
      <c r="D7" s="15">
        <v>27659.409999999996</v>
      </c>
      <c r="E7" s="15"/>
      <c r="F7" s="15"/>
      <c r="G7" s="15"/>
    </row>
    <row r="8" spans="1:7" ht="30" customHeight="1">
      <c r="A8" s="11"/>
      <c r="B8" s="16" t="s">
        <v>177</v>
      </c>
      <c r="C8" s="16"/>
      <c r="D8" s="15">
        <v>26458.299999999996</v>
      </c>
      <c r="E8" s="15"/>
      <c r="F8" s="15"/>
      <c r="G8" s="15"/>
    </row>
    <row r="9" spans="1:7" ht="30" customHeight="1">
      <c r="A9" s="11"/>
      <c r="B9" s="14" t="s">
        <v>178</v>
      </c>
      <c r="C9" s="14"/>
      <c r="D9" s="15">
        <v>1201.11</v>
      </c>
      <c r="E9" s="15"/>
      <c r="F9" s="15"/>
      <c r="G9" s="15"/>
    </row>
    <row r="10" spans="1:7" ht="30" customHeight="1">
      <c r="A10" s="11"/>
      <c r="B10" s="14" t="s">
        <v>179</v>
      </c>
      <c r="C10" s="14"/>
      <c r="D10" s="17" t="s">
        <v>180</v>
      </c>
      <c r="E10" s="17"/>
      <c r="F10" s="17"/>
      <c r="G10" s="17"/>
    </row>
    <row r="11" spans="1:7" ht="57.75" customHeight="1">
      <c r="A11" s="6" t="s">
        <v>181</v>
      </c>
      <c r="B11" s="16" t="s">
        <v>182</v>
      </c>
      <c r="C11" s="16"/>
      <c r="D11" s="16"/>
      <c r="E11" s="16"/>
      <c r="F11" s="16"/>
      <c r="G11" s="16"/>
    </row>
    <row r="12" spans="1:7" ht="27" customHeight="1">
      <c r="A12" s="6" t="s">
        <v>183</v>
      </c>
      <c r="B12" s="6" t="s">
        <v>184</v>
      </c>
      <c r="C12" s="6" t="s">
        <v>185</v>
      </c>
      <c r="D12" s="6" t="s">
        <v>186</v>
      </c>
      <c r="E12" s="18" t="s">
        <v>187</v>
      </c>
      <c r="F12" s="18"/>
      <c r="G12" s="18"/>
    </row>
    <row r="13" spans="1:7" ht="39.75" customHeight="1">
      <c r="A13" s="6"/>
      <c r="B13" s="12" t="s">
        <v>215</v>
      </c>
      <c r="C13" s="19" t="s">
        <v>189</v>
      </c>
      <c r="D13" s="20" t="s">
        <v>190</v>
      </c>
      <c r="E13" s="21" t="s">
        <v>238</v>
      </c>
      <c r="F13" s="22"/>
      <c r="G13" s="23"/>
    </row>
    <row r="14" spans="1:7" ht="39.75" customHeight="1">
      <c r="A14" s="6"/>
      <c r="B14" s="12"/>
      <c r="C14" s="19" t="s">
        <v>192</v>
      </c>
      <c r="D14" s="20" t="s">
        <v>193</v>
      </c>
      <c r="E14" s="24">
        <v>1</v>
      </c>
      <c r="F14" s="24"/>
      <c r="G14" s="24"/>
    </row>
    <row r="15" spans="1:7" ht="39.75" customHeight="1">
      <c r="A15" s="6"/>
      <c r="B15" s="12"/>
      <c r="C15" s="19"/>
      <c r="D15" s="20" t="s">
        <v>194</v>
      </c>
      <c r="E15" s="25">
        <v>1</v>
      </c>
      <c r="F15" s="25"/>
      <c r="G15" s="25"/>
    </row>
    <row r="16" spans="1:7" ht="39.75" customHeight="1">
      <c r="A16" s="6"/>
      <c r="B16" s="12"/>
      <c r="C16" s="19" t="s">
        <v>195</v>
      </c>
      <c r="D16" s="20" t="s">
        <v>196</v>
      </c>
      <c r="E16" s="25">
        <v>1</v>
      </c>
      <c r="F16" s="25"/>
      <c r="G16" s="25"/>
    </row>
    <row r="17" spans="1:7" ht="39.75" customHeight="1">
      <c r="A17" s="6"/>
      <c r="B17" s="12" t="s">
        <v>197</v>
      </c>
      <c r="C17" s="19" t="s">
        <v>198</v>
      </c>
      <c r="D17" s="20" t="s">
        <v>199</v>
      </c>
      <c r="E17" s="26" t="s">
        <v>200</v>
      </c>
      <c r="F17" s="26"/>
      <c r="G17" s="26"/>
    </row>
    <row r="18" spans="1:7" ht="39.75" customHeight="1">
      <c r="A18" s="6"/>
      <c r="B18" s="12" t="s">
        <v>201</v>
      </c>
      <c r="C18" s="19" t="s">
        <v>217</v>
      </c>
      <c r="D18" s="20" t="s">
        <v>203</v>
      </c>
      <c r="E18" s="27" t="s">
        <v>204</v>
      </c>
      <c r="F18" s="27"/>
      <c r="G18" s="27"/>
    </row>
    <row r="19" ht="30" customHeight="1"/>
    <row r="20" ht="24.75" customHeight="1"/>
    <row r="21" ht="30" customHeight="1"/>
    <row r="22" ht="30" customHeight="1"/>
    <row r="23" ht="30" customHeight="1"/>
    <row r="24" ht="25.5" customHeight="1"/>
    <row r="25" ht="27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6">
      <selection activeCell="A2" sqref="A2:G2"/>
    </sheetView>
  </sheetViews>
  <sheetFormatPr defaultColWidth="9.00390625" defaultRowHeight="13.5"/>
  <cols>
    <col min="1" max="1" width="21.25390625" style="0" customWidth="1"/>
    <col min="2" max="2" width="11.625" style="0" customWidth="1"/>
    <col min="3" max="3" width="16.25390625" style="0" customWidth="1"/>
    <col min="4" max="4" width="21.25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2.5" customHeight="1">
      <c r="A2" s="3" t="s">
        <v>163</v>
      </c>
      <c r="B2" s="3"/>
      <c r="C2" s="3"/>
      <c r="D2" s="3"/>
      <c r="E2" s="3"/>
      <c r="F2" s="3"/>
      <c r="G2" s="3"/>
    </row>
    <row r="3" spans="1:7" ht="21" customHeight="1">
      <c r="A3" s="4" t="s">
        <v>164</v>
      </c>
      <c r="B3" s="4"/>
      <c r="C3" s="4"/>
      <c r="D3" s="4"/>
      <c r="E3" s="4"/>
      <c r="F3" s="5"/>
      <c r="G3" s="5"/>
    </row>
    <row r="4" spans="1:7" ht="27" customHeight="1">
      <c r="A4" s="6" t="s">
        <v>165</v>
      </c>
      <c r="B4" s="7" t="s">
        <v>207</v>
      </c>
      <c r="C4" s="7"/>
      <c r="D4" s="7"/>
      <c r="E4" s="7"/>
      <c r="F4" s="7"/>
      <c r="G4" s="7"/>
    </row>
    <row r="5" spans="1:7" ht="27" customHeight="1">
      <c r="A5" s="8" t="s">
        <v>167</v>
      </c>
      <c r="B5" s="9" t="s">
        <v>168</v>
      </c>
      <c r="C5" s="9"/>
      <c r="D5" s="8" t="s">
        <v>169</v>
      </c>
      <c r="E5" s="10" t="s">
        <v>170</v>
      </c>
      <c r="F5" s="10"/>
      <c r="G5" s="10"/>
    </row>
    <row r="6" spans="1:7" ht="27" customHeight="1">
      <c r="A6" s="11" t="s">
        <v>171</v>
      </c>
      <c r="B6" s="12" t="s">
        <v>249</v>
      </c>
      <c r="C6" s="12"/>
      <c r="D6" s="11" t="s">
        <v>173</v>
      </c>
      <c r="E6" s="13" t="s">
        <v>250</v>
      </c>
      <c r="F6" s="13"/>
      <c r="G6" s="13"/>
    </row>
    <row r="7" spans="1:7" ht="30" customHeight="1">
      <c r="A7" s="11" t="s">
        <v>175</v>
      </c>
      <c r="B7" s="14" t="s">
        <v>176</v>
      </c>
      <c r="C7" s="14"/>
      <c r="D7" s="15">
        <v>52639.26</v>
      </c>
      <c r="E7" s="15"/>
      <c r="F7" s="15"/>
      <c r="G7" s="15"/>
    </row>
    <row r="8" spans="1:7" ht="30" customHeight="1">
      <c r="A8" s="11"/>
      <c r="B8" s="16" t="s">
        <v>177</v>
      </c>
      <c r="C8" s="16"/>
      <c r="D8" s="15">
        <v>49415.11</v>
      </c>
      <c r="E8" s="15"/>
      <c r="F8" s="15"/>
      <c r="G8" s="15"/>
    </row>
    <row r="9" spans="1:7" ht="30" customHeight="1">
      <c r="A9" s="11"/>
      <c r="B9" s="14" t="s">
        <v>178</v>
      </c>
      <c r="C9" s="14"/>
      <c r="D9" s="15">
        <v>3224.15</v>
      </c>
      <c r="E9" s="15"/>
      <c r="F9" s="15"/>
      <c r="G9" s="15"/>
    </row>
    <row r="10" spans="1:7" ht="30" customHeight="1">
      <c r="A10" s="11"/>
      <c r="B10" s="14" t="s">
        <v>179</v>
      </c>
      <c r="C10" s="14"/>
      <c r="D10" s="17" t="s">
        <v>180</v>
      </c>
      <c r="E10" s="17"/>
      <c r="F10" s="17"/>
      <c r="G10" s="17"/>
    </row>
    <row r="11" spans="1:7" ht="57.75" customHeight="1">
      <c r="A11" s="6" t="s">
        <v>181</v>
      </c>
      <c r="B11" s="16" t="s">
        <v>182</v>
      </c>
      <c r="C11" s="16"/>
      <c r="D11" s="16"/>
      <c r="E11" s="16"/>
      <c r="F11" s="16"/>
      <c r="G11" s="16"/>
    </row>
    <row r="12" spans="1:7" ht="27" customHeight="1">
      <c r="A12" s="6" t="s">
        <v>183</v>
      </c>
      <c r="B12" s="6" t="s">
        <v>184</v>
      </c>
      <c r="C12" s="6" t="s">
        <v>185</v>
      </c>
      <c r="D12" s="6" t="s">
        <v>186</v>
      </c>
      <c r="E12" s="18" t="s">
        <v>187</v>
      </c>
      <c r="F12" s="18"/>
      <c r="G12" s="18"/>
    </row>
    <row r="13" spans="1:7" ht="39.75" customHeight="1">
      <c r="A13" s="6"/>
      <c r="B13" s="12" t="s">
        <v>215</v>
      </c>
      <c r="C13" s="19" t="s">
        <v>189</v>
      </c>
      <c r="D13" s="20" t="s">
        <v>190</v>
      </c>
      <c r="E13" s="21" t="s">
        <v>251</v>
      </c>
      <c r="F13" s="22"/>
      <c r="G13" s="23"/>
    </row>
    <row r="14" spans="1:7" ht="39.75" customHeight="1">
      <c r="A14" s="6"/>
      <c r="B14" s="12"/>
      <c r="C14" s="19" t="s">
        <v>192</v>
      </c>
      <c r="D14" s="20" t="s">
        <v>193</v>
      </c>
      <c r="E14" s="24">
        <v>1</v>
      </c>
      <c r="F14" s="24"/>
      <c r="G14" s="24"/>
    </row>
    <row r="15" spans="1:7" ht="39.75" customHeight="1">
      <c r="A15" s="6"/>
      <c r="B15" s="12"/>
      <c r="C15" s="19"/>
      <c r="D15" s="20" t="s">
        <v>194</v>
      </c>
      <c r="E15" s="25">
        <v>1</v>
      </c>
      <c r="F15" s="25"/>
      <c r="G15" s="25"/>
    </row>
    <row r="16" spans="1:7" ht="39.75" customHeight="1">
      <c r="A16" s="6"/>
      <c r="B16" s="12"/>
      <c r="C16" s="19" t="s">
        <v>195</v>
      </c>
      <c r="D16" s="20" t="s">
        <v>196</v>
      </c>
      <c r="E16" s="25">
        <v>1</v>
      </c>
      <c r="F16" s="25"/>
      <c r="G16" s="25"/>
    </row>
    <row r="17" spans="1:7" ht="39.75" customHeight="1">
      <c r="A17" s="6"/>
      <c r="B17" s="12" t="s">
        <v>197</v>
      </c>
      <c r="C17" s="19" t="s">
        <v>198</v>
      </c>
      <c r="D17" s="20" t="s">
        <v>199</v>
      </c>
      <c r="E17" s="26" t="s">
        <v>200</v>
      </c>
      <c r="F17" s="26"/>
      <c r="G17" s="26"/>
    </row>
    <row r="18" spans="1:7" ht="39.75" customHeight="1">
      <c r="A18" s="6"/>
      <c r="B18" s="12" t="s">
        <v>201</v>
      </c>
      <c r="C18" s="19" t="s">
        <v>217</v>
      </c>
      <c r="D18" s="20" t="s">
        <v>203</v>
      </c>
      <c r="E18" s="27" t="s">
        <v>204</v>
      </c>
      <c r="F18" s="27"/>
      <c r="G18" s="27"/>
    </row>
    <row r="19" ht="30" customHeight="1"/>
    <row r="20" ht="24.75" customHeight="1"/>
    <row r="21" ht="30" customHeight="1"/>
    <row r="22" ht="30" customHeight="1"/>
    <row r="23" ht="30" customHeight="1"/>
    <row r="24" ht="25.5" customHeight="1"/>
    <row r="25" ht="27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104"/>
  <sheetViews>
    <sheetView zoomScaleSheetLayoutView="100" workbookViewId="0" topLeftCell="A1">
      <pane xSplit="1" ySplit="6" topLeftCell="B79" activePane="bottomRight" state="frozen"/>
      <selection pane="bottomRight" activeCell="C26" sqref="C26"/>
    </sheetView>
  </sheetViews>
  <sheetFormatPr defaultColWidth="9.00390625" defaultRowHeight="13.5"/>
  <cols>
    <col min="1" max="1" width="22.00390625" style="82" customWidth="1"/>
    <col min="2" max="2" width="15.75390625" style="82" customWidth="1"/>
    <col min="3" max="3" width="15.00390625" style="81" customWidth="1"/>
    <col min="4" max="4" width="16.25390625" style="83" customWidth="1"/>
    <col min="5" max="5" width="15.875" style="81" customWidth="1"/>
    <col min="6" max="6" width="18.25390625" style="81" customWidth="1"/>
    <col min="7" max="255" width="9.00390625" style="81" customWidth="1"/>
  </cols>
  <sheetData>
    <row r="1" spans="1:4" s="81" customFormat="1" ht="16.5" customHeight="1">
      <c r="A1" s="84" t="s">
        <v>131</v>
      </c>
      <c r="B1" s="85"/>
      <c r="D1" s="83"/>
    </row>
    <row r="2" spans="1:5" s="81" customFormat="1" ht="14.25">
      <c r="A2" s="86" t="s">
        <v>132</v>
      </c>
      <c r="B2" s="87"/>
      <c r="C2" s="87"/>
      <c r="D2" s="87"/>
      <c r="E2" s="87"/>
    </row>
    <row r="3" spans="1:5" s="81" customFormat="1" ht="15" customHeight="1">
      <c r="A3" s="82"/>
      <c r="B3" s="82"/>
      <c r="D3" s="83"/>
      <c r="E3" s="88" t="s">
        <v>133</v>
      </c>
    </row>
    <row r="4" spans="1:5" s="81" customFormat="1" ht="15" customHeight="1">
      <c r="A4" s="89" t="s">
        <v>134</v>
      </c>
      <c r="B4" s="89" t="s">
        <v>135</v>
      </c>
      <c r="C4" s="89"/>
      <c r="D4" s="89"/>
      <c r="E4" s="90" t="s">
        <v>136</v>
      </c>
    </row>
    <row r="5" spans="1:5" s="81" customFormat="1" ht="15" customHeight="1">
      <c r="A5" s="89"/>
      <c r="B5" s="89" t="s">
        <v>137</v>
      </c>
      <c r="C5" s="90" t="s">
        <v>28</v>
      </c>
      <c r="D5" s="90" t="s">
        <v>36</v>
      </c>
      <c r="E5" s="90"/>
    </row>
    <row r="6" spans="1:5" s="81" customFormat="1" ht="13.5" customHeight="1">
      <c r="A6" s="89" t="s">
        <v>138</v>
      </c>
      <c r="B6" s="91">
        <f>B7+B101</f>
        <v>24092</v>
      </c>
      <c r="C6" s="91">
        <f>C7+C101</f>
        <v>21032</v>
      </c>
      <c r="D6" s="91">
        <f>SUM(D7)</f>
        <v>3060</v>
      </c>
      <c r="E6" s="92"/>
    </row>
    <row r="7" spans="1:5" s="81" customFormat="1" ht="13.5" customHeight="1">
      <c r="A7" s="93" t="s">
        <v>139</v>
      </c>
      <c r="B7" s="91">
        <f>SUM(B8:B100)</f>
        <v>22892</v>
      </c>
      <c r="C7" s="91">
        <f>SUM(C8:C100)</f>
        <v>19832</v>
      </c>
      <c r="D7" s="91">
        <f>SUM(D8:D100)</f>
        <v>3060</v>
      </c>
      <c r="E7" s="94"/>
    </row>
    <row r="8" spans="1:5" s="81" customFormat="1" ht="13.5" customHeight="1">
      <c r="A8" s="95" t="s">
        <v>38</v>
      </c>
      <c r="B8" s="96">
        <f aca="true" t="shared" si="0" ref="B8:B71">SUM(C8:D8)</f>
        <v>1731</v>
      </c>
      <c r="C8" s="96">
        <v>1505</v>
      </c>
      <c r="D8" s="96">
        <v>226</v>
      </c>
      <c r="E8" s="94"/>
    </row>
    <row r="9" spans="1:5" s="81" customFormat="1" ht="13.5" customHeight="1">
      <c r="A9" s="95" t="s">
        <v>39</v>
      </c>
      <c r="B9" s="96">
        <f t="shared" si="0"/>
        <v>158</v>
      </c>
      <c r="C9" s="96">
        <v>137</v>
      </c>
      <c r="D9" s="96">
        <v>21</v>
      </c>
      <c r="E9" s="94"/>
    </row>
    <row r="10" spans="1:5" s="81" customFormat="1" ht="13.5" customHeight="1">
      <c r="A10" s="95" t="s">
        <v>40</v>
      </c>
      <c r="B10" s="96">
        <f t="shared" si="0"/>
        <v>81</v>
      </c>
      <c r="C10" s="96">
        <v>70</v>
      </c>
      <c r="D10" s="96">
        <v>11</v>
      </c>
      <c r="E10" s="94"/>
    </row>
    <row r="11" spans="1:5" s="81" customFormat="1" ht="13.5" customHeight="1">
      <c r="A11" s="95" t="s">
        <v>41</v>
      </c>
      <c r="B11" s="96">
        <f t="shared" si="0"/>
        <v>85</v>
      </c>
      <c r="C11" s="96">
        <v>74</v>
      </c>
      <c r="D11" s="96">
        <v>11</v>
      </c>
      <c r="E11" s="94"/>
    </row>
    <row r="12" spans="1:5" s="81" customFormat="1" ht="13.5" customHeight="1">
      <c r="A12" s="95" t="s">
        <v>42</v>
      </c>
      <c r="B12" s="96">
        <f t="shared" si="0"/>
        <v>166</v>
      </c>
      <c r="C12" s="96">
        <v>144</v>
      </c>
      <c r="D12" s="96">
        <v>22</v>
      </c>
      <c r="E12" s="94"/>
    </row>
    <row r="13" spans="1:5" s="81" customFormat="1" ht="13.5" customHeight="1">
      <c r="A13" s="95" t="s">
        <v>43</v>
      </c>
      <c r="B13" s="96">
        <f t="shared" si="0"/>
        <v>254</v>
      </c>
      <c r="C13" s="96">
        <v>220</v>
      </c>
      <c r="D13" s="96">
        <v>34</v>
      </c>
      <c r="E13" s="94"/>
    </row>
    <row r="14" spans="1:5" s="81" customFormat="1" ht="13.5" customHeight="1">
      <c r="A14" s="95" t="s">
        <v>44</v>
      </c>
      <c r="B14" s="96">
        <f t="shared" si="0"/>
        <v>367</v>
      </c>
      <c r="C14" s="96">
        <v>318</v>
      </c>
      <c r="D14" s="96">
        <v>49</v>
      </c>
      <c r="E14" s="94"/>
    </row>
    <row r="15" spans="1:5" s="81" customFormat="1" ht="13.5" customHeight="1">
      <c r="A15" s="95" t="s">
        <v>45</v>
      </c>
      <c r="B15" s="96">
        <f t="shared" si="0"/>
        <v>123</v>
      </c>
      <c r="C15" s="96">
        <v>107</v>
      </c>
      <c r="D15" s="96">
        <v>16</v>
      </c>
      <c r="E15" s="94"/>
    </row>
    <row r="16" spans="1:5" s="81" customFormat="1" ht="13.5" customHeight="1">
      <c r="A16" s="95" t="s">
        <v>46</v>
      </c>
      <c r="B16" s="96">
        <f t="shared" si="0"/>
        <v>359</v>
      </c>
      <c r="C16" s="96">
        <v>311</v>
      </c>
      <c r="D16" s="96">
        <v>48</v>
      </c>
      <c r="E16" s="94"/>
    </row>
    <row r="17" spans="1:5" s="81" customFormat="1" ht="13.5" customHeight="1">
      <c r="A17" s="95" t="s">
        <v>47</v>
      </c>
      <c r="B17" s="96">
        <f t="shared" si="0"/>
        <v>378</v>
      </c>
      <c r="C17" s="96">
        <v>328</v>
      </c>
      <c r="D17" s="96">
        <v>50</v>
      </c>
      <c r="E17" s="94"/>
    </row>
    <row r="18" spans="1:5" s="81" customFormat="1" ht="13.5" customHeight="1">
      <c r="A18" s="95" t="s">
        <v>48</v>
      </c>
      <c r="B18" s="96">
        <f t="shared" si="0"/>
        <v>132</v>
      </c>
      <c r="C18" s="96">
        <v>115</v>
      </c>
      <c r="D18" s="96">
        <v>17</v>
      </c>
      <c r="E18" s="94"/>
    </row>
    <row r="19" spans="1:5" s="81" customFormat="1" ht="13.5" customHeight="1">
      <c r="A19" s="95" t="s">
        <v>49</v>
      </c>
      <c r="B19" s="96">
        <f t="shared" si="0"/>
        <v>183</v>
      </c>
      <c r="C19" s="96">
        <v>159</v>
      </c>
      <c r="D19" s="96">
        <v>24</v>
      </c>
      <c r="E19" s="94"/>
    </row>
    <row r="20" spans="1:5" s="81" customFormat="1" ht="13.5" customHeight="1">
      <c r="A20" s="95" t="s">
        <v>50</v>
      </c>
      <c r="B20" s="96">
        <f t="shared" si="0"/>
        <v>64</v>
      </c>
      <c r="C20" s="96">
        <v>56</v>
      </c>
      <c r="D20" s="96">
        <v>8</v>
      </c>
      <c r="E20" s="94"/>
    </row>
    <row r="21" spans="1:5" s="81" customFormat="1" ht="13.5" customHeight="1">
      <c r="A21" s="95" t="s">
        <v>51</v>
      </c>
      <c r="B21" s="96">
        <f t="shared" si="0"/>
        <v>238</v>
      </c>
      <c r="C21" s="96">
        <v>206</v>
      </c>
      <c r="D21" s="96">
        <v>32</v>
      </c>
      <c r="E21" s="94"/>
    </row>
    <row r="22" spans="1:5" s="81" customFormat="1" ht="13.5" customHeight="1">
      <c r="A22" s="95" t="s">
        <v>52</v>
      </c>
      <c r="B22" s="96">
        <f t="shared" si="0"/>
        <v>223</v>
      </c>
      <c r="C22" s="96">
        <v>193</v>
      </c>
      <c r="D22" s="96">
        <v>30</v>
      </c>
      <c r="E22" s="94"/>
    </row>
    <row r="23" spans="1:5" s="81" customFormat="1" ht="13.5" customHeight="1">
      <c r="A23" s="95" t="s">
        <v>140</v>
      </c>
      <c r="B23" s="96">
        <f t="shared" si="0"/>
        <v>209</v>
      </c>
      <c r="C23" s="96">
        <v>181</v>
      </c>
      <c r="D23" s="96">
        <v>28</v>
      </c>
      <c r="E23" s="94"/>
    </row>
    <row r="24" spans="1:5" s="81" customFormat="1" ht="13.5" customHeight="1">
      <c r="A24" s="95" t="s">
        <v>54</v>
      </c>
      <c r="B24" s="96">
        <f t="shared" si="0"/>
        <v>76</v>
      </c>
      <c r="C24" s="96">
        <v>66</v>
      </c>
      <c r="D24" s="96">
        <v>10</v>
      </c>
      <c r="E24" s="94"/>
    </row>
    <row r="25" spans="1:5" s="81" customFormat="1" ht="13.5" customHeight="1">
      <c r="A25" s="95" t="s">
        <v>55</v>
      </c>
      <c r="B25" s="96">
        <f t="shared" si="0"/>
        <v>30</v>
      </c>
      <c r="C25" s="96">
        <v>26</v>
      </c>
      <c r="D25" s="96">
        <v>4</v>
      </c>
      <c r="E25" s="94"/>
    </row>
    <row r="26" spans="1:5" s="81" customFormat="1" ht="13.5" customHeight="1">
      <c r="A26" s="95" t="s">
        <v>56</v>
      </c>
      <c r="B26" s="96">
        <f t="shared" si="0"/>
        <v>50</v>
      </c>
      <c r="C26" s="96">
        <v>44</v>
      </c>
      <c r="D26" s="96">
        <v>6</v>
      </c>
      <c r="E26" s="94"/>
    </row>
    <row r="27" spans="1:5" s="81" customFormat="1" ht="13.5" customHeight="1">
      <c r="A27" s="95" t="s">
        <v>57</v>
      </c>
      <c r="B27" s="96">
        <f t="shared" si="0"/>
        <v>217</v>
      </c>
      <c r="C27" s="96">
        <v>188</v>
      </c>
      <c r="D27" s="96">
        <v>29</v>
      </c>
      <c r="E27" s="94"/>
    </row>
    <row r="28" spans="1:5" s="81" customFormat="1" ht="13.5" customHeight="1">
      <c r="A28" s="95" t="s">
        <v>141</v>
      </c>
      <c r="B28" s="96">
        <f t="shared" si="0"/>
        <v>163</v>
      </c>
      <c r="C28" s="96">
        <v>141</v>
      </c>
      <c r="D28" s="96">
        <v>22</v>
      </c>
      <c r="E28" s="94"/>
    </row>
    <row r="29" spans="1:5" s="81" customFormat="1" ht="13.5" customHeight="1">
      <c r="A29" s="95" t="s">
        <v>59</v>
      </c>
      <c r="B29" s="96">
        <f t="shared" si="0"/>
        <v>210</v>
      </c>
      <c r="C29" s="96">
        <v>182</v>
      </c>
      <c r="D29" s="96">
        <v>28</v>
      </c>
      <c r="E29" s="94"/>
    </row>
    <row r="30" spans="1:5" s="81" customFormat="1" ht="13.5" customHeight="1">
      <c r="A30" s="95" t="s">
        <v>60</v>
      </c>
      <c r="B30" s="96">
        <f t="shared" si="0"/>
        <v>124</v>
      </c>
      <c r="C30" s="96">
        <v>108</v>
      </c>
      <c r="D30" s="96">
        <v>16</v>
      </c>
      <c r="E30" s="94"/>
    </row>
    <row r="31" spans="1:5" s="81" customFormat="1" ht="13.5" customHeight="1">
      <c r="A31" s="95" t="s">
        <v>61</v>
      </c>
      <c r="B31" s="96">
        <f t="shared" si="0"/>
        <v>128</v>
      </c>
      <c r="C31" s="96">
        <v>111</v>
      </c>
      <c r="D31" s="96">
        <v>17</v>
      </c>
      <c r="E31" s="94"/>
    </row>
    <row r="32" spans="1:5" s="81" customFormat="1" ht="13.5" customHeight="1">
      <c r="A32" s="95" t="s">
        <v>62</v>
      </c>
      <c r="B32" s="96">
        <f t="shared" si="0"/>
        <v>274</v>
      </c>
      <c r="C32" s="96">
        <v>233</v>
      </c>
      <c r="D32" s="96">
        <v>41</v>
      </c>
      <c r="E32" s="94"/>
    </row>
    <row r="33" spans="1:5" s="81" customFormat="1" ht="13.5" customHeight="1">
      <c r="A33" s="95" t="s">
        <v>63</v>
      </c>
      <c r="B33" s="96">
        <f t="shared" si="0"/>
        <v>278</v>
      </c>
      <c r="C33" s="96">
        <v>237</v>
      </c>
      <c r="D33" s="96">
        <v>41</v>
      </c>
      <c r="E33" s="94"/>
    </row>
    <row r="34" spans="1:5" s="81" customFormat="1" ht="13.5" customHeight="1">
      <c r="A34" s="95" t="s">
        <v>64</v>
      </c>
      <c r="B34" s="96">
        <f t="shared" si="0"/>
        <v>210</v>
      </c>
      <c r="C34" s="96">
        <v>182</v>
      </c>
      <c r="D34" s="96">
        <v>28</v>
      </c>
      <c r="E34" s="94"/>
    </row>
    <row r="35" spans="1:5" s="81" customFormat="1" ht="13.5" customHeight="1">
      <c r="A35" s="95" t="s">
        <v>65</v>
      </c>
      <c r="B35" s="96">
        <f t="shared" si="0"/>
        <v>177</v>
      </c>
      <c r="C35" s="96">
        <v>154</v>
      </c>
      <c r="D35" s="96">
        <v>23</v>
      </c>
      <c r="E35" s="94"/>
    </row>
    <row r="36" spans="1:5" s="81" customFormat="1" ht="13.5" customHeight="1">
      <c r="A36" s="95" t="s">
        <v>66</v>
      </c>
      <c r="B36" s="96">
        <f t="shared" si="0"/>
        <v>51</v>
      </c>
      <c r="C36" s="96">
        <v>45</v>
      </c>
      <c r="D36" s="96">
        <v>6</v>
      </c>
      <c r="E36" s="94"/>
    </row>
    <row r="37" spans="1:5" s="81" customFormat="1" ht="13.5" customHeight="1">
      <c r="A37" s="95" t="s">
        <v>67</v>
      </c>
      <c r="B37" s="96">
        <f t="shared" si="0"/>
        <v>398</v>
      </c>
      <c r="C37" s="96">
        <v>337</v>
      </c>
      <c r="D37" s="96">
        <v>61</v>
      </c>
      <c r="E37" s="94"/>
    </row>
    <row r="38" spans="1:5" s="81" customFormat="1" ht="13.5" customHeight="1">
      <c r="A38" s="95" t="s">
        <v>142</v>
      </c>
      <c r="B38" s="96">
        <f t="shared" si="0"/>
        <v>422</v>
      </c>
      <c r="C38" s="96">
        <v>365</v>
      </c>
      <c r="D38" s="96">
        <v>57</v>
      </c>
      <c r="E38" s="94"/>
    </row>
    <row r="39" spans="1:5" s="81" customFormat="1" ht="13.5" customHeight="1">
      <c r="A39" s="95" t="s">
        <v>69</v>
      </c>
      <c r="B39" s="96">
        <f t="shared" si="0"/>
        <v>261</v>
      </c>
      <c r="C39" s="96">
        <v>226</v>
      </c>
      <c r="D39" s="96">
        <v>35</v>
      </c>
      <c r="E39" s="94"/>
    </row>
    <row r="40" spans="1:5" s="81" customFormat="1" ht="13.5" customHeight="1">
      <c r="A40" s="95" t="s">
        <v>70</v>
      </c>
      <c r="B40" s="96">
        <f t="shared" si="0"/>
        <v>140</v>
      </c>
      <c r="C40" s="96">
        <v>121</v>
      </c>
      <c r="D40" s="96">
        <v>19</v>
      </c>
      <c r="E40" s="94"/>
    </row>
    <row r="41" spans="1:5" s="81" customFormat="1" ht="13.5" customHeight="1">
      <c r="A41" s="95" t="s">
        <v>71</v>
      </c>
      <c r="B41" s="96">
        <f t="shared" si="0"/>
        <v>281</v>
      </c>
      <c r="C41" s="96">
        <v>243</v>
      </c>
      <c r="D41" s="96">
        <v>38</v>
      </c>
      <c r="E41" s="94"/>
    </row>
    <row r="42" spans="1:5" s="81" customFormat="1" ht="13.5" customHeight="1">
      <c r="A42" s="95" t="s">
        <v>72</v>
      </c>
      <c r="B42" s="96">
        <f t="shared" si="0"/>
        <v>212</v>
      </c>
      <c r="C42" s="96">
        <v>184</v>
      </c>
      <c r="D42" s="96">
        <v>28</v>
      </c>
      <c r="E42" s="94"/>
    </row>
    <row r="43" spans="1:5" s="81" customFormat="1" ht="13.5" customHeight="1">
      <c r="A43" s="95" t="s">
        <v>73</v>
      </c>
      <c r="B43" s="96">
        <f t="shared" si="0"/>
        <v>449</v>
      </c>
      <c r="C43" s="96">
        <v>389</v>
      </c>
      <c r="D43" s="96">
        <v>60</v>
      </c>
      <c r="E43" s="94"/>
    </row>
    <row r="44" spans="1:5" s="81" customFormat="1" ht="13.5" customHeight="1">
      <c r="A44" s="95" t="s">
        <v>74</v>
      </c>
      <c r="B44" s="96">
        <f t="shared" si="0"/>
        <v>171</v>
      </c>
      <c r="C44" s="96">
        <v>148</v>
      </c>
      <c r="D44" s="96">
        <v>23</v>
      </c>
      <c r="E44" s="94"/>
    </row>
    <row r="45" spans="1:5" s="81" customFormat="1" ht="13.5" customHeight="1">
      <c r="A45" s="95" t="s">
        <v>75</v>
      </c>
      <c r="B45" s="96">
        <f t="shared" si="0"/>
        <v>273</v>
      </c>
      <c r="C45" s="96">
        <v>237</v>
      </c>
      <c r="D45" s="96">
        <v>36</v>
      </c>
      <c r="E45" s="94"/>
    </row>
    <row r="46" spans="1:5" s="81" customFormat="1" ht="13.5" customHeight="1">
      <c r="A46" s="95" t="s">
        <v>143</v>
      </c>
      <c r="B46" s="96">
        <f t="shared" si="0"/>
        <v>131</v>
      </c>
      <c r="C46" s="96">
        <v>114</v>
      </c>
      <c r="D46" s="96">
        <v>17</v>
      </c>
      <c r="E46" s="94"/>
    </row>
    <row r="47" spans="1:5" s="81" customFormat="1" ht="13.5" customHeight="1">
      <c r="A47" s="95" t="s">
        <v>77</v>
      </c>
      <c r="B47" s="96">
        <f t="shared" si="0"/>
        <v>118</v>
      </c>
      <c r="C47" s="96">
        <v>103</v>
      </c>
      <c r="D47" s="96">
        <v>15</v>
      </c>
      <c r="E47" s="94"/>
    </row>
    <row r="48" spans="1:5" s="81" customFormat="1" ht="13.5" customHeight="1">
      <c r="A48" s="95" t="s">
        <v>78</v>
      </c>
      <c r="B48" s="96">
        <f t="shared" si="0"/>
        <v>173</v>
      </c>
      <c r="C48" s="96">
        <v>150</v>
      </c>
      <c r="D48" s="96">
        <v>23</v>
      </c>
      <c r="E48" s="94"/>
    </row>
    <row r="49" spans="1:5" s="81" customFormat="1" ht="13.5" customHeight="1">
      <c r="A49" s="95" t="s">
        <v>79</v>
      </c>
      <c r="B49" s="96">
        <f t="shared" si="0"/>
        <v>95</v>
      </c>
      <c r="C49" s="96">
        <v>82</v>
      </c>
      <c r="D49" s="96">
        <v>13</v>
      </c>
      <c r="E49" s="94"/>
    </row>
    <row r="50" spans="1:5" s="81" customFormat="1" ht="13.5" customHeight="1">
      <c r="A50" s="95" t="s">
        <v>80</v>
      </c>
      <c r="B50" s="96">
        <f t="shared" si="0"/>
        <v>54</v>
      </c>
      <c r="C50" s="96">
        <v>47</v>
      </c>
      <c r="D50" s="96">
        <v>7</v>
      </c>
      <c r="E50" s="94"/>
    </row>
    <row r="51" spans="1:5" s="81" customFormat="1" ht="13.5" customHeight="1">
      <c r="A51" s="95" t="s">
        <v>81</v>
      </c>
      <c r="B51" s="96">
        <f t="shared" si="0"/>
        <v>24</v>
      </c>
      <c r="C51" s="96">
        <v>21</v>
      </c>
      <c r="D51" s="96">
        <v>3</v>
      </c>
      <c r="E51" s="94"/>
    </row>
    <row r="52" spans="1:5" s="81" customFormat="1" ht="13.5" customHeight="1">
      <c r="A52" s="95" t="s">
        <v>82</v>
      </c>
      <c r="B52" s="96">
        <f t="shared" si="0"/>
        <v>23</v>
      </c>
      <c r="C52" s="96">
        <v>20</v>
      </c>
      <c r="D52" s="96">
        <v>3</v>
      </c>
      <c r="E52" s="94"/>
    </row>
    <row r="53" spans="1:5" s="81" customFormat="1" ht="13.5" customHeight="1">
      <c r="A53" s="95" t="s">
        <v>83</v>
      </c>
      <c r="B53" s="96">
        <f t="shared" si="0"/>
        <v>821</v>
      </c>
      <c r="C53" s="96">
        <v>711</v>
      </c>
      <c r="D53" s="96">
        <v>110</v>
      </c>
      <c r="E53" s="94"/>
    </row>
    <row r="54" spans="1:5" s="81" customFormat="1" ht="13.5" customHeight="1">
      <c r="A54" s="95" t="s">
        <v>84</v>
      </c>
      <c r="B54" s="96">
        <f t="shared" si="0"/>
        <v>476</v>
      </c>
      <c r="C54" s="96">
        <v>412</v>
      </c>
      <c r="D54" s="96">
        <v>64</v>
      </c>
      <c r="E54" s="94"/>
    </row>
    <row r="55" spans="1:5" s="81" customFormat="1" ht="13.5" customHeight="1">
      <c r="A55" s="95" t="s">
        <v>85</v>
      </c>
      <c r="B55" s="96">
        <f t="shared" si="0"/>
        <v>373</v>
      </c>
      <c r="C55" s="96">
        <v>323</v>
      </c>
      <c r="D55" s="96">
        <v>50</v>
      </c>
      <c r="E55" s="94"/>
    </row>
    <row r="56" spans="1:5" s="81" customFormat="1" ht="13.5" customHeight="1">
      <c r="A56" s="95" t="s">
        <v>86</v>
      </c>
      <c r="B56" s="96">
        <f t="shared" si="0"/>
        <v>493</v>
      </c>
      <c r="C56" s="96">
        <v>427</v>
      </c>
      <c r="D56" s="96">
        <v>66</v>
      </c>
      <c r="E56" s="94"/>
    </row>
    <row r="57" spans="1:5" s="81" customFormat="1" ht="13.5" customHeight="1">
      <c r="A57" s="95" t="s">
        <v>87</v>
      </c>
      <c r="B57" s="96">
        <f t="shared" si="0"/>
        <v>238</v>
      </c>
      <c r="C57" s="96">
        <v>206</v>
      </c>
      <c r="D57" s="96">
        <v>32</v>
      </c>
      <c r="E57" s="94"/>
    </row>
    <row r="58" spans="1:5" s="81" customFormat="1" ht="13.5" customHeight="1">
      <c r="A58" s="95" t="s">
        <v>88</v>
      </c>
      <c r="B58" s="96">
        <f t="shared" si="0"/>
        <v>346</v>
      </c>
      <c r="C58" s="96">
        <v>300</v>
      </c>
      <c r="D58" s="96">
        <v>46</v>
      </c>
      <c r="E58" s="94"/>
    </row>
    <row r="59" spans="1:5" s="81" customFormat="1" ht="13.5" customHeight="1">
      <c r="A59" s="95" t="s">
        <v>89</v>
      </c>
      <c r="B59" s="96">
        <f t="shared" si="0"/>
        <v>418</v>
      </c>
      <c r="C59" s="96">
        <v>362</v>
      </c>
      <c r="D59" s="96">
        <v>56</v>
      </c>
      <c r="E59" s="94"/>
    </row>
    <row r="60" spans="1:5" s="81" customFormat="1" ht="13.5" customHeight="1">
      <c r="A60" s="95" t="s">
        <v>90</v>
      </c>
      <c r="B60" s="96">
        <f t="shared" si="0"/>
        <v>399</v>
      </c>
      <c r="C60" s="96">
        <v>346</v>
      </c>
      <c r="D60" s="96">
        <v>53</v>
      </c>
      <c r="E60" s="94"/>
    </row>
    <row r="61" spans="1:5" s="81" customFormat="1" ht="13.5" customHeight="1">
      <c r="A61" s="95" t="s">
        <v>91</v>
      </c>
      <c r="B61" s="96">
        <f t="shared" si="0"/>
        <v>109</v>
      </c>
      <c r="C61" s="96">
        <v>95</v>
      </c>
      <c r="D61" s="96">
        <v>14</v>
      </c>
      <c r="E61" s="94"/>
    </row>
    <row r="62" spans="1:5" s="81" customFormat="1" ht="13.5" customHeight="1">
      <c r="A62" s="95" t="s">
        <v>92</v>
      </c>
      <c r="B62" s="96">
        <f t="shared" si="0"/>
        <v>127</v>
      </c>
      <c r="C62" s="96">
        <v>110</v>
      </c>
      <c r="D62" s="96">
        <v>17</v>
      </c>
      <c r="E62" s="94"/>
    </row>
    <row r="63" spans="1:5" s="81" customFormat="1" ht="13.5" customHeight="1">
      <c r="A63" s="95" t="s">
        <v>144</v>
      </c>
      <c r="B63" s="96">
        <f t="shared" si="0"/>
        <v>99</v>
      </c>
      <c r="C63" s="96">
        <v>86</v>
      </c>
      <c r="D63" s="96">
        <v>13</v>
      </c>
      <c r="E63" s="94"/>
    </row>
    <row r="64" spans="1:5" s="81" customFormat="1" ht="13.5" customHeight="1">
      <c r="A64" s="95" t="s">
        <v>94</v>
      </c>
      <c r="B64" s="96">
        <f t="shared" si="0"/>
        <v>89</v>
      </c>
      <c r="C64" s="96">
        <v>77</v>
      </c>
      <c r="D64" s="96">
        <v>12</v>
      </c>
      <c r="E64" s="94"/>
    </row>
    <row r="65" spans="1:5" s="81" customFormat="1" ht="13.5" customHeight="1">
      <c r="A65" s="95" t="s">
        <v>145</v>
      </c>
      <c r="B65" s="96">
        <f t="shared" si="0"/>
        <v>83</v>
      </c>
      <c r="C65" s="96">
        <v>72</v>
      </c>
      <c r="D65" s="96">
        <v>11</v>
      </c>
      <c r="E65" s="94"/>
    </row>
    <row r="66" spans="1:5" s="81" customFormat="1" ht="13.5" customHeight="1">
      <c r="A66" s="95" t="s">
        <v>96</v>
      </c>
      <c r="B66" s="96">
        <f t="shared" si="0"/>
        <v>62</v>
      </c>
      <c r="C66" s="96">
        <v>54</v>
      </c>
      <c r="D66" s="96">
        <v>8</v>
      </c>
      <c r="E66" s="94"/>
    </row>
    <row r="67" spans="1:5" s="81" customFormat="1" ht="13.5" customHeight="1">
      <c r="A67" s="95" t="s">
        <v>97</v>
      </c>
      <c r="B67" s="96">
        <f t="shared" si="0"/>
        <v>50</v>
      </c>
      <c r="C67" s="96">
        <v>44</v>
      </c>
      <c r="D67" s="96">
        <v>6</v>
      </c>
      <c r="E67" s="94"/>
    </row>
    <row r="68" spans="1:5" s="81" customFormat="1" ht="13.5" customHeight="1">
      <c r="A68" s="95" t="s">
        <v>98</v>
      </c>
      <c r="B68" s="96">
        <f t="shared" si="0"/>
        <v>286</v>
      </c>
      <c r="C68" s="96">
        <v>248</v>
      </c>
      <c r="D68" s="96">
        <v>38</v>
      </c>
      <c r="E68" s="94"/>
    </row>
    <row r="69" spans="1:5" s="81" customFormat="1" ht="13.5" customHeight="1">
      <c r="A69" s="95" t="s">
        <v>99</v>
      </c>
      <c r="B69" s="96">
        <f t="shared" si="0"/>
        <v>283</v>
      </c>
      <c r="C69" s="96">
        <v>245</v>
      </c>
      <c r="D69" s="96">
        <v>38</v>
      </c>
      <c r="E69" s="94"/>
    </row>
    <row r="70" spans="1:5" s="81" customFormat="1" ht="13.5" customHeight="1">
      <c r="A70" s="95" t="s">
        <v>100</v>
      </c>
      <c r="B70" s="96">
        <f t="shared" si="0"/>
        <v>94</v>
      </c>
      <c r="C70" s="96">
        <v>81</v>
      </c>
      <c r="D70" s="96">
        <v>13</v>
      </c>
      <c r="E70" s="94"/>
    </row>
    <row r="71" spans="1:5" s="81" customFormat="1" ht="13.5" customHeight="1">
      <c r="A71" s="95" t="s">
        <v>101</v>
      </c>
      <c r="B71" s="96">
        <f t="shared" si="0"/>
        <v>331</v>
      </c>
      <c r="C71" s="96">
        <v>287</v>
      </c>
      <c r="D71" s="96">
        <v>44</v>
      </c>
      <c r="E71" s="94"/>
    </row>
    <row r="72" spans="1:5" s="81" customFormat="1" ht="13.5" customHeight="1">
      <c r="A72" s="95" t="s">
        <v>102</v>
      </c>
      <c r="B72" s="96">
        <f aca="true" t="shared" si="1" ref="B72:B104">SUM(C72:D72)</f>
        <v>203</v>
      </c>
      <c r="C72" s="96">
        <v>176</v>
      </c>
      <c r="D72" s="96">
        <v>27</v>
      </c>
      <c r="E72" s="94"/>
    </row>
    <row r="73" spans="1:5" s="81" customFormat="1" ht="13.5" customHeight="1">
      <c r="A73" s="95" t="s">
        <v>103</v>
      </c>
      <c r="B73" s="96">
        <f t="shared" si="1"/>
        <v>831</v>
      </c>
      <c r="C73" s="96">
        <v>719</v>
      </c>
      <c r="D73" s="96">
        <v>112</v>
      </c>
      <c r="E73" s="94"/>
    </row>
    <row r="74" spans="1:5" s="81" customFormat="1" ht="13.5" customHeight="1">
      <c r="A74" s="95" t="s">
        <v>104</v>
      </c>
      <c r="B74" s="96">
        <f t="shared" si="1"/>
        <v>412</v>
      </c>
      <c r="C74" s="96">
        <v>357</v>
      </c>
      <c r="D74" s="96">
        <v>55</v>
      </c>
      <c r="E74" s="94"/>
    </row>
    <row r="75" spans="1:5" s="81" customFormat="1" ht="13.5" customHeight="1">
      <c r="A75" s="95" t="s">
        <v>146</v>
      </c>
      <c r="B75" s="96">
        <f t="shared" si="1"/>
        <v>533</v>
      </c>
      <c r="C75" s="96">
        <v>462</v>
      </c>
      <c r="D75" s="96">
        <v>71</v>
      </c>
      <c r="E75" s="94"/>
    </row>
    <row r="76" spans="1:5" s="81" customFormat="1" ht="13.5" customHeight="1">
      <c r="A76" s="95" t="s">
        <v>106</v>
      </c>
      <c r="B76" s="96">
        <f t="shared" si="1"/>
        <v>388</v>
      </c>
      <c r="C76" s="96">
        <v>336</v>
      </c>
      <c r="D76" s="96">
        <v>52</v>
      </c>
      <c r="E76" s="94"/>
    </row>
    <row r="77" spans="1:5" s="81" customFormat="1" ht="13.5" customHeight="1">
      <c r="A77" s="95" t="s">
        <v>107</v>
      </c>
      <c r="B77" s="96">
        <f t="shared" si="1"/>
        <v>240</v>
      </c>
      <c r="C77" s="96">
        <v>208</v>
      </c>
      <c r="D77" s="96">
        <v>32</v>
      </c>
      <c r="E77" s="94"/>
    </row>
    <row r="78" spans="1:5" s="81" customFormat="1" ht="13.5" customHeight="1">
      <c r="A78" s="95" t="s">
        <v>108</v>
      </c>
      <c r="B78" s="96">
        <f t="shared" si="1"/>
        <v>242</v>
      </c>
      <c r="C78" s="96">
        <v>210</v>
      </c>
      <c r="D78" s="96">
        <v>32</v>
      </c>
      <c r="E78" s="94"/>
    </row>
    <row r="79" spans="1:5" s="81" customFormat="1" ht="13.5" customHeight="1">
      <c r="A79" s="95" t="s">
        <v>109</v>
      </c>
      <c r="B79" s="96">
        <f t="shared" si="1"/>
        <v>759</v>
      </c>
      <c r="C79" s="96">
        <v>657</v>
      </c>
      <c r="D79" s="96">
        <v>102</v>
      </c>
      <c r="E79" s="94"/>
    </row>
    <row r="80" spans="1:5" s="81" customFormat="1" ht="13.5" customHeight="1">
      <c r="A80" s="95" t="s">
        <v>110</v>
      </c>
      <c r="B80" s="96">
        <f t="shared" si="1"/>
        <v>539</v>
      </c>
      <c r="C80" s="96">
        <v>467</v>
      </c>
      <c r="D80" s="96">
        <v>72</v>
      </c>
      <c r="E80" s="94"/>
    </row>
    <row r="81" spans="1:5" s="81" customFormat="1" ht="13.5" customHeight="1">
      <c r="A81" s="95" t="s">
        <v>111</v>
      </c>
      <c r="B81" s="96">
        <f t="shared" si="1"/>
        <v>250</v>
      </c>
      <c r="C81" s="96">
        <v>217</v>
      </c>
      <c r="D81" s="96">
        <v>33</v>
      </c>
      <c r="E81" s="94"/>
    </row>
    <row r="82" spans="1:5" s="81" customFormat="1" ht="13.5" customHeight="1">
      <c r="A82" s="95" t="s">
        <v>112</v>
      </c>
      <c r="B82" s="96">
        <f t="shared" si="1"/>
        <v>372</v>
      </c>
      <c r="C82" s="96">
        <v>322</v>
      </c>
      <c r="D82" s="96">
        <v>50</v>
      </c>
      <c r="E82" s="94"/>
    </row>
    <row r="83" spans="1:5" s="81" customFormat="1" ht="13.5" customHeight="1">
      <c r="A83" s="95" t="s">
        <v>113</v>
      </c>
      <c r="B83" s="96">
        <f t="shared" si="1"/>
        <v>180</v>
      </c>
      <c r="C83" s="96">
        <v>156</v>
      </c>
      <c r="D83" s="96">
        <v>24</v>
      </c>
      <c r="E83" s="94"/>
    </row>
    <row r="84" spans="1:5" s="81" customFormat="1" ht="13.5" customHeight="1">
      <c r="A84" s="95" t="s">
        <v>114</v>
      </c>
      <c r="B84" s="96">
        <f t="shared" si="1"/>
        <v>63</v>
      </c>
      <c r="C84" s="96">
        <v>55</v>
      </c>
      <c r="D84" s="96">
        <v>8</v>
      </c>
      <c r="E84" s="94"/>
    </row>
    <row r="85" spans="1:5" s="81" customFormat="1" ht="13.5" customHeight="1">
      <c r="A85" s="95" t="s">
        <v>115</v>
      </c>
      <c r="B85" s="96">
        <f t="shared" si="1"/>
        <v>49</v>
      </c>
      <c r="C85" s="96">
        <v>43</v>
      </c>
      <c r="D85" s="96">
        <v>6</v>
      </c>
      <c r="E85" s="94"/>
    </row>
    <row r="86" spans="1:5" s="81" customFormat="1" ht="13.5" customHeight="1">
      <c r="A86" s="95" t="s">
        <v>116</v>
      </c>
      <c r="B86" s="96">
        <f t="shared" si="1"/>
        <v>68</v>
      </c>
      <c r="C86" s="96">
        <v>59</v>
      </c>
      <c r="D86" s="96">
        <v>9</v>
      </c>
      <c r="E86" s="94"/>
    </row>
    <row r="87" spans="1:5" s="81" customFormat="1" ht="13.5" customHeight="1">
      <c r="A87" s="95" t="s">
        <v>117</v>
      </c>
      <c r="B87" s="96">
        <f t="shared" si="1"/>
        <v>16</v>
      </c>
      <c r="C87" s="96">
        <v>14</v>
      </c>
      <c r="D87" s="96">
        <v>2</v>
      </c>
      <c r="E87" s="94"/>
    </row>
    <row r="88" spans="1:5" s="81" customFormat="1" ht="13.5" customHeight="1">
      <c r="A88" s="95" t="s">
        <v>118</v>
      </c>
      <c r="B88" s="96">
        <f t="shared" si="1"/>
        <v>108</v>
      </c>
      <c r="C88" s="96">
        <v>94</v>
      </c>
      <c r="D88" s="96">
        <v>14</v>
      </c>
      <c r="E88" s="94"/>
    </row>
    <row r="89" spans="1:5" s="81" customFormat="1" ht="13.5" customHeight="1">
      <c r="A89" s="95" t="s">
        <v>119</v>
      </c>
      <c r="B89" s="96">
        <f t="shared" si="1"/>
        <v>88</v>
      </c>
      <c r="C89" s="96">
        <v>76</v>
      </c>
      <c r="D89" s="96">
        <v>12</v>
      </c>
      <c r="E89" s="94"/>
    </row>
    <row r="90" spans="1:5" s="81" customFormat="1" ht="13.5" customHeight="1">
      <c r="A90" s="95" t="s">
        <v>120</v>
      </c>
      <c r="B90" s="96">
        <f t="shared" si="1"/>
        <v>289</v>
      </c>
      <c r="C90" s="96">
        <v>250</v>
      </c>
      <c r="D90" s="96">
        <v>39</v>
      </c>
      <c r="E90" s="94"/>
    </row>
    <row r="91" spans="1:5" s="81" customFormat="1" ht="13.5" customHeight="1">
      <c r="A91" s="95" t="s">
        <v>121</v>
      </c>
      <c r="B91" s="96">
        <f t="shared" si="1"/>
        <v>372</v>
      </c>
      <c r="C91" s="96">
        <v>325</v>
      </c>
      <c r="D91" s="96">
        <v>47</v>
      </c>
      <c r="E91" s="94"/>
    </row>
    <row r="92" spans="1:5" s="81" customFormat="1" ht="13.5" customHeight="1">
      <c r="A92" s="95" t="s">
        <v>122</v>
      </c>
      <c r="B92" s="96">
        <f t="shared" si="1"/>
        <v>105</v>
      </c>
      <c r="C92" s="96">
        <v>91</v>
      </c>
      <c r="D92" s="96">
        <v>14</v>
      </c>
      <c r="E92" s="94"/>
    </row>
    <row r="93" spans="1:5" s="81" customFormat="1" ht="13.5" customHeight="1">
      <c r="A93" s="95" t="s">
        <v>123</v>
      </c>
      <c r="B93" s="96">
        <f t="shared" si="1"/>
        <v>61</v>
      </c>
      <c r="C93" s="96">
        <v>53</v>
      </c>
      <c r="D93" s="96">
        <v>8</v>
      </c>
      <c r="E93" s="94"/>
    </row>
    <row r="94" spans="1:5" s="81" customFormat="1" ht="13.5" customHeight="1">
      <c r="A94" s="95" t="s">
        <v>124</v>
      </c>
      <c r="B94" s="96">
        <f t="shared" si="1"/>
        <v>88</v>
      </c>
      <c r="C94" s="96">
        <v>76</v>
      </c>
      <c r="D94" s="96">
        <v>12</v>
      </c>
      <c r="E94" s="94"/>
    </row>
    <row r="95" spans="1:5" s="81" customFormat="1" ht="13.5" customHeight="1">
      <c r="A95" s="95" t="s">
        <v>125</v>
      </c>
      <c r="B95" s="96">
        <f t="shared" si="1"/>
        <v>208</v>
      </c>
      <c r="C95" s="96">
        <v>180</v>
      </c>
      <c r="D95" s="96">
        <v>28</v>
      </c>
      <c r="E95" s="94"/>
    </row>
    <row r="96" spans="1:5" s="81" customFormat="1" ht="13.5" customHeight="1">
      <c r="A96" s="95" t="s">
        <v>126</v>
      </c>
      <c r="B96" s="96">
        <f t="shared" si="1"/>
        <v>505</v>
      </c>
      <c r="C96" s="96">
        <v>437</v>
      </c>
      <c r="D96" s="96">
        <v>68</v>
      </c>
      <c r="E96" s="94"/>
    </row>
    <row r="97" spans="1:5" s="81" customFormat="1" ht="13.5" customHeight="1">
      <c r="A97" s="95" t="s">
        <v>127</v>
      </c>
      <c r="B97" s="96">
        <f t="shared" si="1"/>
        <v>219</v>
      </c>
      <c r="C97" s="96">
        <v>190</v>
      </c>
      <c r="D97" s="96">
        <v>29</v>
      </c>
      <c r="E97" s="94"/>
    </row>
    <row r="98" spans="1:5" s="81" customFormat="1" ht="13.5" customHeight="1">
      <c r="A98" s="95" t="s">
        <v>128</v>
      </c>
      <c r="B98" s="96">
        <f t="shared" si="1"/>
        <v>78</v>
      </c>
      <c r="C98" s="96">
        <v>68</v>
      </c>
      <c r="D98" s="96">
        <v>10</v>
      </c>
      <c r="E98" s="94"/>
    </row>
    <row r="99" spans="1:5" s="81" customFormat="1" ht="13.5" customHeight="1">
      <c r="A99" s="95" t="s">
        <v>129</v>
      </c>
      <c r="B99" s="96">
        <f t="shared" si="1"/>
        <v>161</v>
      </c>
      <c r="C99" s="96">
        <v>139</v>
      </c>
      <c r="D99" s="96">
        <v>22</v>
      </c>
      <c r="E99" s="94"/>
    </row>
    <row r="100" spans="1:5" s="81" customFormat="1" ht="13.5" customHeight="1">
      <c r="A100" s="95" t="s">
        <v>130</v>
      </c>
      <c r="B100" s="96">
        <f t="shared" si="1"/>
        <v>324</v>
      </c>
      <c r="C100" s="96">
        <v>281</v>
      </c>
      <c r="D100" s="96">
        <v>43</v>
      </c>
      <c r="E100" s="94"/>
    </row>
    <row r="101" spans="1:5" s="81" customFormat="1" ht="13.5" customHeight="1">
      <c r="A101" s="76" t="s">
        <v>147</v>
      </c>
      <c r="B101" s="96">
        <f t="shared" si="1"/>
        <v>1200</v>
      </c>
      <c r="C101" s="96">
        <f>SUM(C102:C104)</f>
        <v>1200</v>
      </c>
      <c r="D101" s="96">
        <f>SUM(D102:D104)</f>
        <v>0</v>
      </c>
      <c r="E101" s="94"/>
    </row>
    <row r="102" spans="1:5" s="81" customFormat="1" ht="13.5" customHeight="1">
      <c r="A102" s="78" t="s">
        <v>148</v>
      </c>
      <c r="B102" s="96">
        <f t="shared" si="1"/>
        <v>660</v>
      </c>
      <c r="C102" s="96">
        <v>660</v>
      </c>
      <c r="D102" s="96"/>
      <c r="E102" s="94"/>
    </row>
    <row r="103" spans="1:5" s="81" customFormat="1" ht="13.5" customHeight="1">
      <c r="A103" s="78" t="s">
        <v>149</v>
      </c>
      <c r="B103" s="96">
        <f t="shared" si="1"/>
        <v>110</v>
      </c>
      <c r="C103" s="96">
        <v>110</v>
      </c>
      <c r="D103" s="96"/>
      <c r="E103" s="94"/>
    </row>
    <row r="104" spans="1:5" s="81" customFormat="1" ht="13.5" customHeight="1">
      <c r="A104" s="78" t="s">
        <v>150</v>
      </c>
      <c r="B104" s="96">
        <f t="shared" si="1"/>
        <v>430</v>
      </c>
      <c r="C104" s="96">
        <v>430</v>
      </c>
      <c r="D104" s="96"/>
      <c r="E104" s="94"/>
    </row>
  </sheetData>
  <sheetProtection/>
  <mergeCells count="4">
    <mergeCell ref="A2:E2"/>
    <mergeCell ref="B4:D4"/>
    <mergeCell ref="A4:A5"/>
    <mergeCell ref="E4:E5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A2" sqref="A2:G2"/>
    </sheetView>
  </sheetViews>
  <sheetFormatPr defaultColWidth="9.00390625" defaultRowHeight="13.5"/>
  <cols>
    <col min="1" max="1" width="21.25390625" style="0" customWidth="1"/>
    <col min="2" max="2" width="11.625" style="0" customWidth="1"/>
    <col min="3" max="3" width="16.25390625" style="0" customWidth="1"/>
    <col min="4" max="4" width="21.25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2.5" customHeight="1">
      <c r="A2" s="3" t="s">
        <v>163</v>
      </c>
      <c r="B2" s="3"/>
      <c r="C2" s="3"/>
      <c r="D2" s="3"/>
      <c r="E2" s="3"/>
      <c r="F2" s="3"/>
      <c r="G2" s="3"/>
    </row>
    <row r="3" spans="1:7" ht="21" customHeight="1">
      <c r="A3" s="4" t="s">
        <v>164</v>
      </c>
      <c r="B3" s="4"/>
      <c r="C3" s="4"/>
      <c r="D3" s="4"/>
      <c r="E3" s="4"/>
      <c r="F3" s="5"/>
      <c r="G3" s="5"/>
    </row>
    <row r="4" spans="1:7" ht="27" customHeight="1">
      <c r="A4" s="6" t="s">
        <v>165</v>
      </c>
      <c r="B4" s="7" t="s">
        <v>207</v>
      </c>
      <c r="C4" s="7"/>
      <c r="D4" s="7"/>
      <c r="E4" s="7"/>
      <c r="F4" s="7"/>
      <c r="G4" s="7"/>
    </row>
    <row r="5" spans="1:7" ht="27" customHeight="1">
      <c r="A5" s="8" t="s">
        <v>167</v>
      </c>
      <c r="B5" s="9" t="s">
        <v>168</v>
      </c>
      <c r="C5" s="9"/>
      <c r="D5" s="8" t="s">
        <v>169</v>
      </c>
      <c r="E5" s="10" t="s">
        <v>170</v>
      </c>
      <c r="F5" s="10"/>
      <c r="G5" s="10"/>
    </row>
    <row r="6" spans="1:7" ht="27" customHeight="1">
      <c r="A6" s="11" t="s">
        <v>171</v>
      </c>
      <c r="B6" s="12" t="s">
        <v>252</v>
      </c>
      <c r="C6" s="12"/>
      <c r="D6" s="11" t="s">
        <v>173</v>
      </c>
      <c r="E6" s="13" t="s">
        <v>253</v>
      </c>
      <c r="F6" s="13"/>
      <c r="G6" s="13"/>
    </row>
    <row r="7" spans="1:7" ht="30" customHeight="1">
      <c r="A7" s="11" t="s">
        <v>175</v>
      </c>
      <c r="B7" s="14" t="s">
        <v>176</v>
      </c>
      <c r="C7" s="14"/>
      <c r="D7" s="15">
        <v>29252.01</v>
      </c>
      <c r="E7" s="15"/>
      <c r="F7" s="15"/>
      <c r="G7" s="15"/>
    </row>
    <row r="8" spans="1:7" ht="30" customHeight="1">
      <c r="A8" s="11"/>
      <c r="B8" s="16" t="s">
        <v>177</v>
      </c>
      <c r="C8" s="16"/>
      <c r="D8" s="15">
        <v>27498.17</v>
      </c>
      <c r="E8" s="15"/>
      <c r="F8" s="15"/>
      <c r="G8" s="15"/>
    </row>
    <row r="9" spans="1:7" ht="30" customHeight="1">
      <c r="A9" s="11"/>
      <c r="B9" s="14" t="s">
        <v>178</v>
      </c>
      <c r="C9" s="14"/>
      <c r="D9" s="15">
        <v>1753.8399999999997</v>
      </c>
      <c r="E9" s="15"/>
      <c r="F9" s="15"/>
      <c r="G9" s="15"/>
    </row>
    <row r="10" spans="1:7" ht="30" customHeight="1">
      <c r="A10" s="11"/>
      <c r="B10" s="14" t="s">
        <v>179</v>
      </c>
      <c r="C10" s="14"/>
      <c r="D10" s="17" t="s">
        <v>180</v>
      </c>
      <c r="E10" s="17"/>
      <c r="F10" s="17"/>
      <c r="G10" s="17"/>
    </row>
    <row r="11" spans="1:7" ht="57.75" customHeight="1">
      <c r="A11" s="6" t="s">
        <v>181</v>
      </c>
      <c r="B11" s="16" t="s">
        <v>182</v>
      </c>
      <c r="C11" s="16"/>
      <c r="D11" s="16"/>
      <c r="E11" s="16"/>
      <c r="F11" s="16"/>
      <c r="G11" s="16"/>
    </row>
    <row r="12" spans="1:7" ht="27" customHeight="1">
      <c r="A12" s="6" t="s">
        <v>183</v>
      </c>
      <c r="B12" s="6" t="s">
        <v>184</v>
      </c>
      <c r="C12" s="6" t="s">
        <v>185</v>
      </c>
      <c r="D12" s="6" t="s">
        <v>186</v>
      </c>
      <c r="E12" s="18" t="s">
        <v>187</v>
      </c>
      <c r="F12" s="18"/>
      <c r="G12" s="18"/>
    </row>
    <row r="13" spans="1:7" ht="39.75" customHeight="1">
      <c r="A13" s="6"/>
      <c r="B13" s="12" t="s">
        <v>215</v>
      </c>
      <c r="C13" s="19" t="s">
        <v>189</v>
      </c>
      <c r="D13" s="20" t="s">
        <v>190</v>
      </c>
      <c r="E13" s="21" t="s">
        <v>254</v>
      </c>
      <c r="F13" s="22"/>
      <c r="G13" s="23"/>
    </row>
    <row r="14" spans="1:7" ht="39.75" customHeight="1">
      <c r="A14" s="6"/>
      <c r="B14" s="12"/>
      <c r="C14" s="19" t="s">
        <v>192</v>
      </c>
      <c r="D14" s="20" t="s">
        <v>193</v>
      </c>
      <c r="E14" s="24">
        <v>1</v>
      </c>
      <c r="F14" s="24"/>
      <c r="G14" s="24"/>
    </row>
    <row r="15" spans="1:7" ht="39.75" customHeight="1">
      <c r="A15" s="6"/>
      <c r="B15" s="12"/>
      <c r="C15" s="19"/>
      <c r="D15" s="20" t="s">
        <v>194</v>
      </c>
      <c r="E15" s="25">
        <v>1</v>
      </c>
      <c r="F15" s="25"/>
      <c r="G15" s="25"/>
    </row>
    <row r="16" spans="1:7" ht="39.75" customHeight="1">
      <c r="A16" s="6"/>
      <c r="B16" s="12"/>
      <c r="C16" s="19" t="s">
        <v>195</v>
      </c>
      <c r="D16" s="20" t="s">
        <v>196</v>
      </c>
      <c r="E16" s="25">
        <v>1</v>
      </c>
      <c r="F16" s="25"/>
      <c r="G16" s="25"/>
    </row>
    <row r="17" spans="1:7" ht="39.75" customHeight="1">
      <c r="A17" s="6"/>
      <c r="B17" s="12" t="s">
        <v>197</v>
      </c>
      <c r="C17" s="19" t="s">
        <v>198</v>
      </c>
      <c r="D17" s="20" t="s">
        <v>199</v>
      </c>
      <c r="E17" s="26" t="s">
        <v>200</v>
      </c>
      <c r="F17" s="26"/>
      <c r="G17" s="26"/>
    </row>
    <row r="18" spans="1:7" ht="39.75" customHeight="1">
      <c r="A18" s="6"/>
      <c r="B18" s="12" t="s">
        <v>201</v>
      </c>
      <c r="C18" s="19" t="s">
        <v>217</v>
      </c>
      <c r="D18" s="20" t="s">
        <v>203</v>
      </c>
      <c r="E18" s="27" t="s">
        <v>204</v>
      </c>
      <c r="F18" s="27"/>
      <c r="G18" s="27"/>
    </row>
    <row r="19" ht="30" customHeight="1"/>
    <row r="20" ht="24.75" customHeight="1"/>
    <row r="21" ht="30" customHeight="1"/>
    <row r="22" ht="30" customHeight="1"/>
    <row r="23" ht="30" customHeight="1"/>
    <row r="24" ht="25.5" customHeight="1"/>
    <row r="25" ht="27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A2" sqref="A2:G2"/>
    </sheetView>
  </sheetViews>
  <sheetFormatPr defaultColWidth="9.00390625" defaultRowHeight="13.5"/>
  <cols>
    <col min="1" max="1" width="21.25390625" style="0" customWidth="1"/>
    <col min="2" max="2" width="11.625" style="0" customWidth="1"/>
    <col min="3" max="3" width="16.25390625" style="0" customWidth="1"/>
    <col min="4" max="4" width="21.25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2.5" customHeight="1">
      <c r="A2" s="3" t="s">
        <v>163</v>
      </c>
      <c r="B2" s="3"/>
      <c r="C2" s="3"/>
      <c r="D2" s="3"/>
      <c r="E2" s="3"/>
      <c r="F2" s="3"/>
      <c r="G2" s="3"/>
    </row>
    <row r="3" spans="1:7" ht="21" customHeight="1">
      <c r="A3" s="4" t="s">
        <v>164</v>
      </c>
      <c r="B3" s="4"/>
      <c r="C3" s="4"/>
      <c r="D3" s="4"/>
      <c r="E3" s="4"/>
      <c r="F3" s="5"/>
      <c r="G3" s="5"/>
    </row>
    <row r="4" spans="1:7" ht="27" customHeight="1">
      <c r="A4" s="6" t="s">
        <v>165</v>
      </c>
      <c r="B4" s="7" t="s">
        <v>207</v>
      </c>
      <c r="C4" s="7"/>
      <c r="D4" s="7"/>
      <c r="E4" s="7"/>
      <c r="F4" s="7"/>
      <c r="G4" s="7"/>
    </row>
    <row r="5" spans="1:7" ht="27" customHeight="1">
      <c r="A5" s="8" t="s">
        <v>167</v>
      </c>
      <c r="B5" s="9" t="s">
        <v>168</v>
      </c>
      <c r="C5" s="9"/>
      <c r="D5" s="8" t="s">
        <v>169</v>
      </c>
      <c r="E5" s="10" t="s">
        <v>170</v>
      </c>
      <c r="F5" s="10"/>
      <c r="G5" s="10"/>
    </row>
    <row r="6" spans="1:7" ht="27" customHeight="1">
      <c r="A6" s="11" t="s">
        <v>171</v>
      </c>
      <c r="B6" s="12" t="s">
        <v>255</v>
      </c>
      <c r="C6" s="12"/>
      <c r="D6" s="11" t="s">
        <v>173</v>
      </c>
      <c r="E6" s="13" t="s">
        <v>256</v>
      </c>
      <c r="F6" s="13"/>
      <c r="G6" s="13"/>
    </row>
    <row r="7" spans="1:7" ht="30" customHeight="1">
      <c r="A7" s="11" t="s">
        <v>175</v>
      </c>
      <c r="B7" s="14" t="s">
        <v>176</v>
      </c>
      <c r="C7" s="14"/>
      <c r="D7" s="15">
        <v>8745.439999999999</v>
      </c>
      <c r="E7" s="15"/>
      <c r="F7" s="15"/>
      <c r="G7" s="15"/>
    </row>
    <row r="8" spans="1:7" ht="30" customHeight="1">
      <c r="A8" s="11"/>
      <c r="B8" s="16" t="s">
        <v>177</v>
      </c>
      <c r="C8" s="16"/>
      <c r="D8" s="15">
        <v>8349.89</v>
      </c>
      <c r="E8" s="15"/>
      <c r="F8" s="15"/>
      <c r="G8" s="15"/>
    </row>
    <row r="9" spans="1:7" ht="30" customHeight="1">
      <c r="A9" s="11"/>
      <c r="B9" s="14" t="s">
        <v>178</v>
      </c>
      <c r="C9" s="14"/>
      <c r="D9" s="15">
        <v>395.55</v>
      </c>
      <c r="E9" s="15"/>
      <c r="F9" s="15"/>
      <c r="G9" s="15"/>
    </row>
    <row r="10" spans="1:7" ht="30" customHeight="1">
      <c r="A10" s="11"/>
      <c r="B10" s="14" t="s">
        <v>179</v>
      </c>
      <c r="C10" s="14"/>
      <c r="D10" s="17" t="s">
        <v>180</v>
      </c>
      <c r="E10" s="17"/>
      <c r="F10" s="17"/>
      <c r="G10" s="17"/>
    </row>
    <row r="11" spans="1:7" ht="57.75" customHeight="1">
      <c r="A11" s="6" t="s">
        <v>181</v>
      </c>
      <c r="B11" s="16" t="s">
        <v>182</v>
      </c>
      <c r="C11" s="16"/>
      <c r="D11" s="16"/>
      <c r="E11" s="16"/>
      <c r="F11" s="16"/>
      <c r="G11" s="16"/>
    </row>
    <row r="12" spans="1:7" ht="27" customHeight="1">
      <c r="A12" s="6" t="s">
        <v>183</v>
      </c>
      <c r="B12" s="6" t="s">
        <v>184</v>
      </c>
      <c r="C12" s="6" t="s">
        <v>185</v>
      </c>
      <c r="D12" s="6" t="s">
        <v>186</v>
      </c>
      <c r="E12" s="18" t="s">
        <v>187</v>
      </c>
      <c r="F12" s="18"/>
      <c r="G12" s="18"/>
    </row>
    <row r="13" spans="1:7" ht="39.75" customHeight="1">
      <c r="A13" s="6"/>
      <c r="B13" s="12" t="s">
        <v>215</v>
      </c>
      <c r="C13" s="19" t="s">
        <v>189</v>
      </c>
      <c r="D13" s="20" t="s">
        <v>190</v>
      </c>
      <c r="E13" s="21" t="s">
        <v>257</v>
      </c>
      <c r="F13" s="22"/>
      <c r="G13" s="23"/>
    </row>
    <row r="14" spans="1:7" ht="39.75" customHeight="1">
      <c r="A14" s="6"/>
      <c r="B14" s="12"/>
      <c r="C14" s="19" t="s">
        <v>192</v>
      </c>
      <c r="D14" s="20" t="s">
        <v>193</v>
      </c>
      <c r="E14" s="24">
        <v>1</v>
      </c>
      <c r="F14" s="24"/>
      <c r="G14" s="24"/>
    </row>
    <row r="15" spans="1:7" ht="39.75" customHeight="1">
      <c r="A15" s="6"/>
      <c r="B15" s="12"/>
      <c r="C15" s="19"/>
      <c r="D15" s="20" t="s">
        <v>194</v>
      </c>
      <c r="E15" s="25">
        <v>1</v>
      </c>
      <c r="F15" s="25"/>
      <c r="G15" s="25"/>
    </row>
    <row r="16" spans="1:7" ht="39.75" customHeight="1">
      <c r="A16" s="6"/>
      <c r="B16" s="12"/>
      <c r="C16" s="19" t="s">
        <v>195</v>
      </c>
      <c r="D16" s="20" t="s">
        <v>196</v>
      </c>
      <c r="E16" s="25">
        <v>1</v>
      </c>
      <c r="F16" s="25"/>
      <c r="G16" s="25"/>
    </row>
    <row r="17" spans="1:7" ht="39.75" customHeight="1">
      <c r="A17" s="6"/>
      <c r="B17" s="12" t="s">
        <v>197</v>
      </c>
      <c r="C17" s="19" t="s">
        <v>198</v>
      </c>
      <c r="D17" s="20" t="s">
        <v>199</v>
      </c>
      <c r="E17" s="26" t="s">
        <v>200</v>
      </c>
      <c r="F17" s="26"/>
      <c r="G17" s="26"/>
    </row>
    <row r="18" spans="1:7" ht="39.75" customHeight="1">
      <c r="A18" s="6"/>
      <c r="B18" s="12" t="s">
        <v>201</v>
      </c>
      <c r="C18" s="19" t="s">
        <v>217</v>
      </c>
      <c r="D18" s="20" t="s">
        <v>203</v>
      </c>
      <c r="E18" s="27" t="s">
        <v>204</v>
      </c>
      <c r="F18" s="27"/>
      <c r="G18" s="27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selection activeCell="A2" sqref="A2:G2"/>
    </sheetView>
  </sheetViews>
  <sheetFormatPr defaultColWidth="9.00390625" defaultRowHeight="13.5"/>
  <cols>
    <col min="1" max="1" width="21.25390625" style="0" customWidth="1"/>
    <col min="2" max="2" width="11.625" style="0" customWidth="1"/>
    <col min="3" max="3" width="16.25390625" style="0" customWidth="1"/>
    <col min="4" max="4" width="21.25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2.5" customHeight="1">
      <c r="A2" s="3" t="s">
        <v>163</v>
      </c>
      <c r="B2" s="3"/>
      <c r="C2" s="3"/>
      <c r="D2" s="3"/>
      <c r="E2" s="3"/>
      <c r="F2" s="3"/>
      <c r="G2" s="3"/>
    </row>
    <row r="3" spans="1:7" ht="21" customHeight="1">
      <c r="A3" s="4" t="s">
        <v>164</v>
      </c>
      <c r="B3" s="4"/>
      <c r="C3" s="4"/>
      <c r="D3" s="4"/>
      <c r="E3" s="4"/>
      <c r="F3" s="5"/>
      <c r="G3" s="5"/>
    </row>
    <row r="4" spans="1:7" ht="27" customHeight="1">
      <c r="A4" s="6" t="s">
        <v>165</v>
      </c>
      <c r="B4" s="7" t="s">
        <v>207</v>
      </c>
      <c r="C4" s="7"/>
      <c r="D4" s="7"/>
      <c r="E4" s="7"/>
      <c r="F4" s="7"/>
      <c r="G4" s="7"/>
    </row>
    <row r="5" spans="1:7" ht="27" customHeight="1">
      <c r="A5" s="8" t="s">
        <v>167</v>
      </c>
      <c r="B5" s="9" t="s">
        <v>168</v>
      </c>
      <c r="C5" s="9"/>
      <c r="D5" s="8" t="s">
        <v>169</v>
      </c>
      <c r="E5" s="10" t="s">
        <v>170</v>
      </c>
      <c r="F5" s="10"/>
      <c r="G5" s="10"/>
    </row>
    <row r="6" spans="1:7" ht="27" customHeight="1">
      <c r="A6" s="11" t="s">
        <v>171</v>
      </c>
      <c r="B6" s="12" t="s">
        <v>258</v>
      </c>
      <c r="C6" s="12"/>
      <c r="D6" s="11" t="s">
        <v>173</v>
      </c>
      <c r="E6" s="13" t="s">
        <v>259</v>
      </c>
      <c r="F6" s="13"/>
      <c r="G6" s="13"/>
    </row>
    <row r="7" spans="1:7" ht="30" customHeight="1">
      <c r="A7" s="11" t="s">
        <v>175</v>
      </c>
      <c r="B7" s="14" t="s">
        <v>176</v>
      </c>
      <c r="C7" s="14"/>
      <c r="D7" s="15">
        <v>23304.75</v>
      </c>
      <c r="E7" s="15"/>
      <c r="F7" s="15"/>
      <c r="G7" s="15"/>
    </row>
    <row r="8" spans="1:10" ht="30" customHeight="1">
      <c r="A8" s="11"/>
      <c r="B8" s="16" t="s">
        <v>177</v>
      </c>
      <c r="C8" s="16"/>
      <c r="D8" s="15">
        <v>22107.93</v>
      </c>
      <c r="E8" s="15"/>
      <c r="F8" s="15"/>
      <c r="G8" s="15"/>
      <c r="J8" s="28"/>
    </row>
    <row r="9" spans="1:7" ht="30" customHeight="1">
      <c r="A9" s="11"/>
      <c r="B9" s="14" t="s">
        <v>178</v>
      </c>
      <c r="C9" s="14"/>
      <c r="D9" s="15">
        <v>1196.82</v>
      </c>
      <c r="E9" s="15"/>
      <c r="F9" s="15"/>
      <c r="G9" s="15"/>
    </row>
    <row r="10" spans="1:7" ht="30" customHeight="1">
      <c r="A10" s="11"/>
      <c r="B10" s="14" t="s">
        <v>179</v>
      </c>
      <c r="C10" s="14"/>
      <c r="D10" s="17" t="s">
        <v>180</v>
      </c>
      <c r="E10" s="17"/>
      <c r="F10" s="17"/>
      <c r="G10" s="17"/>
    </row>
    <row r="11" spans="1:7" ht="57.75" customHeight="1">
      <c r="A11" s="6" t="s">
        <v>181</v>
      </c>
      <c r="B11" s="16" t="s">
        <v>182</v>
      </c>
      <c r="C11" s="16"/>
      <c r="D11" s="16"/>
      <c r="E11" s="16"/>
      <c r="F11" s="16"/>
      <c r="G11" s="16"/>
    </row>
    <row r="12" spans="1:7" ht="27" customHeight="1">
      <c r="A12" s="6" t="s">
        <v>183</v>
      </c>
      <c r="B12" s="6" t="s">
        <v>184</v>
      </c>
      <c r="C12" s="6" t="s">
        <v>185</v>
      </c>
      <c r="D12" s="6" t="s">
        <v>186</v>
      </c>
      <c r="E12" s="18" t="s">
        <v>187</v>
      </c>
      <c r="F12" s="18"/>
      <c r="G12" s="18"/>
    </row>
    <row r="13" spans="1:7" ht="39.75" customHeight="1">
      <c r="A13" s="6"/>
      <c r="B13" s="12" t="s">
        <v>215</v>
      </c>
      <c r="C13" s="19" t="s">
        <v>189</v>
      </c>
      <c r="D13" s="20" t="s">
        <v>190</v>
      </c>
      <c r="E13" s="21" t="s">
        <v>260</v>
      </c>
      <c r="F13" s="22"/>
      <c r="G13" s="23"/>
    </row>
    <row r="14" spans="1:7" ht="39.75" customHeight="1">
      <c r="A14" s="6"/>
      <c r="B14" s="12"/>
      <c r="C14" s="19" t="s">
        <v>192</v>
      </c>
      <c r="D14" s="20" t="s">
        <v>193</v>
      </c>
      <c r="E14" s="24">
        <v>1</v>
      </c>
      <c r="F14" s="24"/>
      <c r="G14" s="24"/>
    </row>
    <row r="15" spans="1:7" ht="39.75" customHeight="1">
      <c r="A15" s="6"/>
      <c r="B15" s="12"/>
      <c r="C15" s="19"/>
      <c r="D15" s="20" t="s">
        <v>194</v>
      </c>
      <c r="E15" s="25">
        <v>1</v>
      </c>
      <c r="F15" s="25"/>
      <c r="G15" s="25"/>
    </row>
    <row r="16" spans="1:7" ht="39.75" customHeight="1">
      <c r="A16" s="6"/>
      <c r="B16" s="12"/>
      <c r="C16" s="19" t="s">
        <v>195</v>
      </c>
      <c r="D16" s="20" t="s">
        <v>196</v>
      </c>
      <c r="E16" s="25">
        <v>1</v>
      </c>
      <c r="F16" s="25"/>
      <c r="G16" s="25"/>
    </row>
    <row r="17" spans="1:7" ht="39.75" customHeight="1">
      <c r="A17" s="6"/>
      <c r="B17" s="12" t="s">
        <v>197</v>
      </c>
      <c r="C17" s="19" t="s">
        <v>198</v>
      </c>
      <c r="D17" s="20" t="s">
        <v>199</v>
      </c>
      <c r="E17" s="26" t="s">
        <v>200</v>
      </c>
      <c r="F17" s="26"/>
      <c r="G17" s="26"/>
    </row>
    <row r="18" spans="1:7" ht="39.75" customHeight="1">
      <c r="A18" s="6"/>
      <c r="B18" s="12" t="s">
        <v>201</v>
      </c>
      <c r="C18" s="19" t="s">
        <v>217</v>
      </c>
      <c r="D18" s="20" t="s">
        <v>203</v>
      </c>
      <c r="E18" s="27" t="s">
        <v>204</v>
      </c>
      <c r="F18" s="27"/>
      <c r="G18" s="27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6">
      <selection activeCell="A2" sqref="A2:G2"/>
    </sheetView>
  </sheetViews>
  <sheetFormatPr defaultColWidth="9.00390625" defaultRowHeight="13.5"/>
  <cols>
    <col min="1" max="1" width="21.25390625" style="0" customWidth="1"/>
    <col min="2" max="2" width="11.625" style="0" customWidth="1"/>
    <col min="3" max="3" width="16.25390625" style="0" customWidth="1"/>
    <col min="4" max="4" width="21.25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2.5" customHeight="1">
      <c r="A2" s="3" t="s">
        <v>163</v>
      </c>
      <c r="B2" s="3"/>
      <c r="C2" s="3"/>
      <c r="D2" s="3"/>
      <c r="E2" s="3"/>
      <c r="F2" s="3"/>
      <c r="G2" s="3"/>
    </row>
    <row r="3" spans="1:7" ht="21" customHeight="1">
      <c r="A3" s="4" t="s">
        <v>164</v>
      </c>
      <c r="B3" s="4"/>
      <c r="C3" s="4"/>
      <c r="D3" s="4"/>
      <c r="E3" s="4"/>
      <c r="F3" s="5"/>
      <c r="G3" s="5"/>
    </row>
    <row r="4" spans="1:7" ht="27" customHeight="1">
      <c r="A4" s="6" t="s">
        <v>165</v>
      </c>
      <c r="B4" s="7" t="s">
        <v>207</v>
      </c>
      <c r="C4" s="7"/>
      <c r="D4" s="7"/>
      <c r="E4" s="7"/>
      <c r="F4" s="7"/>
      <c r="G4" s="7"/>
    </row>
    <row r="5" spans="1:7" ht="27" customHeight="1">
      <c r="A5" s="8" t="s">
        <v>167</v>
      </c>
      <c r="B5" s="9" t="s">
        <v>168</v>
      </c>
      <c r="C5" s="9"/>
      <c r="D5" s="8" t="s">
        <v>169</v>
      </c>
      <c r="E5" s="10" t="s">
        <v>170</v>
      </c>
      <c r="F5" s="10"/>
      <c r="G5" s="10"/>
    </row>
    <row r="6" spans="1:7" ht="27" customHeight="1">
      <c r="A6" s="11" t="s">
        <v>171</v>
      </c>
      <c r="B6" s="12" t="s">
        <v>261</v>
      </c>
      <c r="C6" s="12"/>
      <c r="D6" s="11" t="s">
        <v>173</v>
      </c>
      <c r="E6" s="13" t="s">
        <v>262</v>
      </c>
      <c r="F6" s="13"/>
      <c r="G6" s="13"/>
    </row>
    <row r="7" spans="1:7" ht="30" customHeight="1">
      <c r="A7" s="11" t="s">
        <v>175</v>
      </c>
      <c r="B7" s="14" t="s">
        <v>176</v>
      </c>
      <c r="C7" s="14"/>
      <c r="D7" s="15">
        <v>21008.27</v>
      </c>
      <c r="E7" s="15"/>
      <c r="F7" s="15"/>
      <c r="G7" s="15"/>
    </row>
    <row r="8" spans="1:7" ht="30" customHeight="1">
      <c r="A8" s="11"/>
      <c r="B8" s="16" t="s">
        <v>177</v>
      </c>
      <c r="C8" s="16"/>
      <c r="D8" s="15">
        <v>19791.02</v>
      </c>
      <c r="E8" s="15"/>
      <c r="F8" s="15"/>
      <c r="G8" s="15"/>
    </row>
    <row r="9" spans="1:7" ht="30" customHeight="1">
      <c r="A9" s="11"/>
      <c r="B9" s="14" t="s">
        <v>178</v>
      </c>
      <c r="C9" s="14"/>
      <c r="D9" s="15">
        <v>1217.25</v>
      </c>
      <c r="E9" s="15"/>
      <c r="F9" s="15"/>
      <c r="G9" s="15"/>
    </row>
    <row r="10" spans="1:7" ht="30" customHeight="1">
      <c r="A10" s="11"/>
      <c r="B10" s="14" t="s">
        <v>179</v>
      </c>
      <c r="C10" s="14"/>
      <c r="D10" s="17" t="s">
        <v>180</v>
      </c>
      <c r="E10" s="17"/>
      <c r="F10" s="17"/>
      <c r="G10" s="17"/>
    </row>
    <row r="11" spans="1:7" ht="57.75" customHeight="1">
      <c r="A11" s="6" t="s">
        <v>181</v>
      </c>
      <c r="B11" s="16" t="s">
        <v>182</v>
      </c>
      <c r="C11" s="16"/>
      <c r="D11" s="16"/>
      <c r="E11" s="16"/>
      <c r="F11" s="16"/>
      <c r="G11" s="16"/>
    </row>
    <row r="12" spans="1:7" ht="27" customHeight="1">
      <c r="A12" s="6" t="s">
        <v>183</v>
      </c>
      <c r="B12" s="6" t="s">
        <v>184</v>
      </c>
      <c r="C12" s="6" t="s">
        <v>185</v>
      </c>
      <c r="D12" s="6" t="s">
        <v>186</v>
      </c>
      <c r="E12" s="18" t="s">
        <v>187</v>
      </c>
      <c r="F12" s="18"/>
      <c r="G12" s="18"/>
    </row>
    <row r="13" spans="1:7" ht="39.75" customHeight="1">
      <c r="A13" s="6"/>
      <c r="B13" s="12" t="s">
        <v>215</v>
      </c>
      <c r="C13" s="19" t="s">
        <v>189</v>
      </c>
      <c r="D13" s="20" t="s">
        <v>190</v>
      </c>
      <c r="E13" s="21" t="s">
        <v>263</v>
      </c>
      <c r="F13" s="22"/>
      <c r="G13" s="23"/>
    </row>
    <row r="14" spans="1:7" ht="39.75" customHeight="1">
      <c r="A14" s="6"/>
      <c r="B14" s="12"/>
      <c r="C14" s="19" t="s">
        <v>192</v>
      </c>
      <c r="D14" s="20" t="s">
        <v>193</v>
      </c>
      <c r="E14" s="24">
        <v>1</v>
      </c>
      <c r="F14" s="24"/>
      <c r="G14" s="24"/>
    </row>
    <row r="15" spans="1:7" ht="39.75" customHeight="1">
      <c r="A15" s="6"/>
      <c r="B15" s="12"/>
      <c r="C15" s="19"/>
      <c r="D15" s="20" t="s">
        <v>194</v>
      </c>
      <c r="E15" s="25">
        <v>1</v>
      </c>
      <c r="F15" s="25"/>
      <c r="G15" s="25"/>
    </row>
    <row r="16" spans="1:7" ht="39.75" customHeight="1">
      <c r="A16" s="6"/>
      <c r="B16" s="12"/>
      <c r="C16" s="19" t="s">
        <v>195</v>
      </c>
      <c r="D16" s="20" t="s">
        <v>196</v>
      </c>
      <c r="E16" s="25">
        <v>1</v>
      </c>
      <c r="F16" s="25"/>
      <c r="G16" s="25"/>
    </row>
    <row r="17" spans="1:7" ht="39.75" customHeight="1">
      <c r="A17" s="6"/>
      <c r="B17" s="12" t="s">
        <v>197</v>
      </c>
      <c r="C17" s="19" t="s">
        <v>198</v>
      </c>
      <c r="D17" s="20" t="s">
        <v>199</v>
      </c>
      <c r="E17" s="26" t="s">
        <v>200</v>
      </c>
      <c r="F17" s="26"/>
      <c r="G17" s="26"/>
    </row>
    <row r="18" spans="1:7" ht="39.75" customHeight="1">
      <c r="A18" s="6"/>
      <c r="B18" s="12" t="s">
        <v>201</v>
      </c>
      <c r="C18" s="19" t="s">
        <v>217</v>
      </c>
      <c r="D18" s="20" t="s">
        <v>203</v>
      </c>
      <c r="E18" s="27" t="s">
        <v>204</v>
      </c>
      <c r="F18" s="27"/>
      <c r="G18" s="27"/>
    </row>
    <row r="19" ht="30" customHeight="1"/>
    <row r="20" ht="24.75" customHeight="1"/>
    <row r="21" ht="30" customHeight="1"/>
    <row r="22" ht="30" customHeight="1"/>
    <row r="23" ht="30" customHeight="1"/>
    <row r="24" ht="25.5" customHeight="1"/>
    <row r="25" ht="27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A2" sqref="A2:G2"/>
    </sheetView>
  </sheetViews>
  <sheetFormatPr defaultColWidth="9.00390625" defaultRowHeight="13.5"/>
  <cols>
    <col min="1" max="1" width="21.25390625" style="0" customWidth="1"/>
    <col min="2" max="2" width="11.625" style="0" customWidth="1"/>
    <col min="3" max="3" width="16.25390625" style="0" customWidth="1"/>
    <col min="4" max="4" width="21.25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2.5" customHeight="1">
      <c r="A2" s="3" t="s">
        <v>163</v>
      </c>
      <c r="B2" s="3"/>
      <c r="C2" s="3"/>
      <c r="D2" s="3"/>
      <c r="E2" s="3"/>
      <c r="F2" s="3"/>
      <c r="G2" s="3"/>
    </row>
    <row r="3" spans="1:7" ht="21" customHeight="1">
      <c r="A3" s="4" t="s">
        <v>164</v>
      </c>
      <c r="B3" s="4"/>
      <c r="C3" s="4"/>
      <c r="D3" s="4"/>
      <c r="E3" s="4"/>
      <c r="F3" s="5"/>
      <c r="G3" s="5"/>
    </row>
    <row r="4" spans="1:7" ht="27" customHeight="1">
      <c r="A4" s="6" t="s">
        <v>165</v>
      </c>
      <c r="B4" s="7" t="s">
        <v>207</v>
      </c>
      <c r="C4" s="7"/>
      <c r="D4" s="7"/>
      <c r="E4" s="7"/>
      <c r="F4" s="7"/>
      <c r="G4" s="7"/>
    </row>
    <row r="5" spans="1:7" ht="27" customHeight="1">
      <c r="A5" s="8" t="s">
        <v>167</v>
      </c>
      <c r="B5" s="9" t="s">
        <v>168</v>
      </c>
      <c r="C5" s="9"/>
      <c r="D5" s="8" t="s">
        <v>169</v>
      </c>
      <c r="E5" s="10" t="s">
        <v>170</v>
      </c>
      <c r="F5" s="10"/>
      <c r="G5" s="10"/>
    </row>
    <row r="6" spans="1:7" ht="27" customHeight="1">
      <c r="A6" s="11" t="s">
        <v>171</v>
      </c>
      <c r="B6" s="12" t="s">
        <v>264</v>
      </c>
      <c r="C6" s="12"/>
      <c r="D6" s="11" t="s">
        <v>173</v>
      </c>
      <c r="E6" s="13" t="s">
        <v>265</v>
      </c>
      <c r="F6" s="13"/>
      <c r="G6" s="13"/>
    </row>
    <row r="7" spans="1:7" ht="30" customHeight="1">
      <c r="A7" s="11" t="s">
        <v>175</v>
      </c>
      <c r="B7" s="14" t="s">
        <v>176</v>
      </c>
      <c r="C7" s="14"/>
      <c r="D7" s="15">
        <v>2285.6400000000003</v>
      </c>
      <c r="E7" s="15"/>
      <c r="F7" s="15"/>
      <c r="G7" s="15"/>
    </row>
    <row r="8" spans="1:7" ht="30" customHeight="1">
      <c r="A8" s="11"/>
      <c r="B8" s="16" t="s">
        <v>177</v>
      </c>
      <c r="C8" s="16"/>
      <c r="D8" s="15">
        <v>2242.09</v>
      </c>
      <c r="E8" s="15"/>
      <c r="F8" s="15"/>
      <c r="G8" s="15"/>
    </row>
    <row r="9" spans="1:7" ht="30" customHeight="1">
      <c r="A9" s="11"/>
      <c r="B9" s="14" t="s">
        <v>178</v>
      </c>
      <c r="C9" s="14"/>
      <c r="D9" s="15">
        <v>43.55</v>
      </c>
      <c r="E9" s="15"/>
      <c r="F9" s="15"/>
      <c r="G9" s="15"/>
    </row>
    <row r="10" spans="1:7" ht="30" customHeight="1">
      <c r="A10" s="11"/>
      <c r="B10" s="14" t="s">
        <v>179</v>
      </c>
      <c r="C10" s="14"/>
      <c r="D10" s="17" t="s">
        <v>180</v>
      </c>
      <c r="E10" s="17"/>
      <c r="F10" s="17"/>
      <c r="G10" s="17"/>
    </row>
    <row r="11" spans="1:7" ht="57.75" customHeight="1">
      <c r="A11" s="6" t="s">
        <v>181</v>
      </c>
      <c r="B11" s="16" t="s">
        <v>182</v>
      </c>
      <c r="C11" s="16"/>
      <c r="D11" s="16"/>
      <c r="E11" s="16"/>
      <c r="F11" s="16"/>
      <c r="G11" s="16"/>
    </row>
    <row r="12" spans="1:7" ht="27" customHeight="1">
      <c r="A12" s="6" t="s">
        <v>183</v>
      </c>
      <c r="B12" s="6" t="s">
        <v>184</v>
      </c>
      <c r="C12" s="6" t="s">
        <v>185</v>
      </c>
      <c r="D12" s="6" t="s">
        <v>186</v>
      </c>
      <c r="E12" s="18" t="s">
        <v>187</v>
      </c>
      <c r="F12" s="18"/>
      <c r="G12" s="18"/>
    </row>
    <row r="13" spans="1:7" ht="39.75" customHeight="1">
      <c r="A13" s="6"/>
      <c r="B13" s="12" t="s">
        <v>215</v>
      </c>
      <c r="C13" s="19" t="s">
        <v>189</v>
      </c>
      <c r="D13" s="20" t="s">
        <v>190</v>
      </c>
      <c r="E13" s="21" t="s">
        <v>266</v>
      </c>
      <c r="F13" s="22"/>
      <c r="G13" s="23"/>
    </row>
    <row r="14" spans="1:7" ht="39.75" customHeight="1">
      <c r="A14" s="6"/>
      <c r="B14" s="12"/>
      <c r="C14" s="19" t="s">
        <v>192</v>
      </c>
      <c r="D14" s="20" t="s">
        <v>193</v>
      </c>
      <c r="E14" s="24">
        <v>1</v>
      </c>
      <c r="F14" s="24"/>
      <c r="G14" s="24"/>
    </row>
    <row r="15" spans="1:7" ht="39.75" customHeight="1">
      <c r="A15" s="6"/>
      <c r="B15" s="12"/>
      <c r="C15" s="19"/>
      <c r="D15" s="20" t="s">
        <v>194</v>
      </c>
      <c r="E15" s="25">
        <v>1</v>
      </c>
      <c r="F15" s="25"/>
      <c r="G15" s="25"/>
    </row>
    <row r="16" spans="1:7" ht="39.75" customHeight="1">
      <c r="A16" s="6"/>
      <c r="B16" s="12"/>
      <c r="C16" s="19" t="s">
        <v>195</v>
      </c>
      <c r="D16" s="20" t="s">
        <v>196</v>
      </c>
      <c r="E16" s="25">
        <v>1</v>
      </c>
      <c r="F16" s="25"/>
      <c r="G16" s="25"/>
    </row>
    <row r="17" spans="1:7" ht="39.75" customHeight="1">
      <c r="A17" s="6"/>
      <c r="B17" s="12" t="s">
        <v>197</v>
      </c>
      <c r="C17" s="19" t="s">
        <v>198</v>
      </c>
      <c r="D17" s="20" t="s">
        <v>199</v>
      </c>
      <c r="E17" s="26" t="s">
        <v>200</v>
      </c>
      <c r="F17" s="26"/>
      <c r="G17" s="26"/>
    </row>
    <row r="18" spans="1:7" ht="39.75" customHeight="1">
      <c r="A18" s="6"/>
      <c r="B18" s="12" t="s">
        <v>201</v>
      </c>
      <c r="C18" s="19" t="s">
        <v>217</v>
      </c>
      <c r="D18" s="20" t="s">
        <v>203</v>
      </c>
      <c r="E18" s="27" t="s">
        <v>204</v>
      </c>
      <c r="F18" s="27"/>
      <c r="G18" s="27"/>
    </row>
    <row r="19" ht="30" customHeight="1"/>
    <row r="20" ht="24.75" customHeight="1"/>
    <row r="21" ht="30" customHeight="1"/>
    <row r="22" ht="30" customHeight="1"/>
    <row r="23" ht="30" customHeight="1"/>
    <row r="24" ht="25.5" customHeight="1"/>
    <row r="25" ht="27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9">
      <selection activeCell="A2" sqref="A2:G2"/>
    </sheetView>
  </sheetViews>
  <sheetFormatPr defaultColWidth="9.00390625" defaultRowHeight="13.5"/>
  <cols>
    <col min="1" max="1" width="21.25390625" style="0" customWidth="1"/>
    <col min="2" max="2" width="11.625" style="0" customWidth="1"/>
    <col min="3" max="3" width="16.25390625" style="0" customWidth="1"/>
    <col min="4" max="4" width="21.25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2.5" customHeight="1">
      <c r="A2" s="3" t="s">
        <v>163</v>
      </c>
      <c r="B2" s="3"/>
      <c r="C2" s="3"/>
      <c r="D2" s="3"/>
      <c r="E2" s="3"/>
      <c r="F2" s="3"/>
      <c r="G2" s="3"/>
    </row>
    <row r="3" spans="1:7" ht="21" customHeight="1">
      <c r="A3" s="4" t="s">
        <v>164</v>
      </c>
      <c r="B3" s="4"/>
      <c r="C3" s="4"/>
      <c r="D3" s="4"/>
      <c r="E3" s="4"/>
      <c r="F3" s="5"/>
      <c r="G3" s="5"/>
    </row>
    <row r="4" spans="1:7" ht="27" customHeight="1">
      <c r="A4" s="6" t="s">
        <v>165</v>
      </c>
      <c r="B4" s="7" t="s">
        <v>207</v>
      </c>
      <c r="C4" s="7"/>
      <c r="D4" s="7"/>
      <c r="E4" s="7"/>
      <c r="F4" s="7"/>
      <c r="G4" s="7"/>
    </row>
    <row r="5" spans="1:7" ht="27" customHeight="1">
      <c r="A5" s="8" t="s">
        <v>167</v>
      </c>
      <c r="B5" s="9" t="s">
        <v>168</v>
      </c>
      <c r="C5" s="9"/>
      <c r="D5" s="8" t="s">
        <v>169</v>
      </c>
      <c r="E5" s="10" t="s">
        <v>170</v>
      </c>
      <c r="F5" s="10"/>
      <c r="G5" s="10"/>
    </row>
    <row r="6" spans="1:7" ht="27" customHeight="1">
      <c r="A6" s="11" t="s">
        <v>171</v>
      </c>
      <c r="B6" s="12" t="s">
        <v>267</v>
      </c>
      <c r="C6" s="12"/>
      <c r="D6" s="11" t="s">
        <v>173</v>
      </c>
      <c r="E6" s="13" t="s">
        <v>268</v>
      </c>
      <c r="F6" s="13"/>
      <c r="G6" s="13"/>
    </row>
    <row r="7" spans="1:7" ht="30" customHeight="1">
      <c r="A7" s="11" t="s">
        <v>175</v>
      </c>
      <c r="B7" s="14" t="s">
        <v>176</v>
      </c>
      <c r="C7" s="14"/>
      <c r="D7" s="15">
        <v>2966.92</v>
      </c>
      <c r="E7" s="15"/>
      <c r="F7" s="15"/>
      <c r="G7" s="15"/>
    </row>
    <row r="8" spans="1:7" ht="30" customHeight="1">
      <c r="A8" s="11"/>
      <c r="B8" s="16" t="s">
        <v>177</v>
      </c>
      <c r="C8" s="16"/>
      <c r="D8" s="15">
        <v>2876.27</v>
      </c>
      <c r="E8" s="15"/>
      <c r="F8" s="15"/>
      <c r="G8" s="15"/>
    </row>
    <row r="9" spans="1:7" ht="30" customHeight="1">
      <c r="A9" s="11"/>
      <c r="B9" s="14" t="s">
        <v>178</v>
      </c>
      <c r="C9" s="14"/>
      <c r="D9" s="15">
        <v>90.65</v>
      </c>
      <c r="E9" s="15"/>
      <c r="F9" s="15"/>
      <c r="G9" s="15"/>
    </row>
    <row r="10" spans="1:7" ht="30" customHeight="1">
      <c r="A10" s="11"/>
      <c r="B10" s="14" t="s">
        <v>179</v>
      </c>
      <c r="C10" s="14"/>
      <c r="D10" s="17" t="s">
        <v>180</v>
      </c>
      <c r="E10" s="17"/>
      <c r="F10" s="17"/>
      <c r="G10" s="17"/>
    </row>
    <row r="11" spans="1:7" ht="57.75" customHeight="1">
      <c r="A11" s="6" t="s">
        <v>181</v>
      </c>
      <c r="B11" s="16" t="s">
        <v>182</v>
      </c>
      <c r="C11" s="16"/>
      <c r="D11" s="16"/>
      <c r="E11" s="16"/>
      <c r="F11" s="16"/>
      <c r="G11" s="16"/>
    </row>
    <row r="12" spans="1:7" ht="27" customHeight="1">
      <c r="A12" s="6" t="s">
        <v>183</v>
      </c>
      <c r="B12" s="6" t="s">
        <v>184</v>
      </c>
      <c r="C12" s="6" t="s">
        <v>185</v>
      </c>
      <c r="D12" s="6" t="s">
        <v>186</v>
      </c>
      <c r="E12" s="18" t="s">
        <v>187</v>
      </c>
      <c r="F12" s="18"/>
      <c r="G12" s="18"/>
    </row>
    <row r="13" spans="1:7" ht="39.75" customHeight="1">
      <c r="A13" s="6"/>
      <c r="B13" s="12" t="s">
        <v>215</v>
      </c>
      <c r="C13" s="19" t="s">
        <v>189</v>
      </c>
      <c r="D13" s="20" t="s">
        <v>190</v>
      </c>
      <c r="E13" s="21" t="s">
        <v>269</v>
      </c>
      <c r="F13" s="22"/>
      <c r="G13" s="23"/>
    </row>
    <row r="14" spans="1:7" ht="39.75" customHeight="1">
      <c r="A14" s="6"/>
      <c r="B14" s="12"/>
      <c r="C14" s="19" t="s">
        <v>192</v>
      </c>
      <c r="D14" s="20" t="s">
        <v>193</v>
      </c>
      <c r="E14" s="24">
        <v>1</v>
      </c>
      <c r="F14" s="24"/>
      <c r="G14" s="24"/>
    </row>
    <row r="15" spans="1:7" ht="39.75" customHeight="1">
      <c r="A15" s="6"/>
      <c r="B15" s="12"/>
      <c r="C15" s="19"/>
      <c r="D15" s="20" t="s">
        <v>194</v>
      </c>
      <c r="E15" s="25">
        <v>1</v>
      </c>
      <c r="F15" s="25"/>
      <c r="G15" s="25"/>
    </row>
    <row r="16" spans="1:7" ht="39.75" customHeight="1">
      <c r="A16" s="6"/>
      <c r="B16" s="12"/>
      <c r="C16" s="19" t="s">
        <v>195</v>
      </c>
      <c r="D16" s="20" t="s">
        <v>196</v>
      </c>
      <c r="E16" s="25">
        <v>1</v>
      </c>
      <c r="F16" s="25"/>
      <c r="G16" s="25"/>
    </row>
    <row r="17" spans="1:7" ht="39.75" customHeight="1">
      <c r="A17" s="6"/>
      <c r="B17" s="12" t="s">
        <v>197</v>
      </c>
      <c r="C17" s="19" t="s">
        <v>198</v>
      </c>
      <c r="D17" s="20" t="s">
        <v>199</v>
      </c>
      <c r="E17" s="26" t="s">
        <v>200</v>
      </c>
      <c r="F17" s="26"/>
      <c r="G17" s="26"/>
    </row>
    <row r="18" spans="1:7" ht="39.75" customHeight="1">
      <c r="A18" s="6"/>
      <c r="B18" s="12" t="s">
        <v>201</v>
      </c>
      <c r="C18" s="19" t="s">
        <v>217</v>
      </c>
      <c r="D18" s="20" t="s">
        <v>203</v>
      </c>
      <c r="E18" s="27" t="s">
        <v>204</v>
      </c>
      <c r="F18" s="27"/>
      <c r="G18" s="27"/>
    </row>
    <row r="19" ht="30" customHeight="1"/>
    <row r="20" ht="24.75" customHeight="1"/>
    <row r="21" ht="30" customHeight="1"/>
    <row r="22" ht="30" customHeight="1"/>
    <row r="23" ht="30" customHeight="1"/>
    <row r="24" ht="25.5" customHeight="1"/>
    <row r="25" ht="27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7">
      <selection activeCell="A2" sqref="A2:G2"/>
    </sheetView>
  </sheetViews>
  <sheetFormatPr defaultColWidth="9.00390625" defaultRowHeight="13.5"/>
  <cols>
    <col min="1" max="1" width="21.25390625" style="0" customWidth="1"/>
    <col min="2" max="2" width="11.625" style="0" customWidth="1"/>
    <col min="3" max="3" width="16.25390625" style="0" customWidth="1"/>
    <col min="4" max="4" width="21.25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2.5" customHeight="1">
      <c r="A2" s="3" t="s">
        <v>163</v>
      </c>
      <c r="B2" s="3"/>
      <c r="C2" s="3"/>
      <c r="D2" s="3"/>
      <c r="E2" s="3"/>
      <c r="F2" s="3"/>
      <c r="G2" s="3"/>
    </row>
    <row r="3" spans="1:7" ht="21" customHeight="1">
      <c r="A3" s="4" t="s">
        <v>164</v>
      </c>
      <c r="B3" s="4"/>
      <c r="C3" s="4"/>
      <c r="D3" s="4"/>
      <c r="E3" s="4"/>
      <c r="F3" s="5"/>
      <c r="G3" s="5"/>
    </row>
    <row r="4" spans="1:7" ht="27" customHeight="1">
      <c r="A4" s="6" t="s">
        <v>165</v>
      </c>
      <c r="B4" s="7" t="s">
        <v>207</v>
      </c>
      <c r="C4" s="7"/>
      <c r="D4" s="7"/>
      <c r="E4" s="7"/>
      <c r="F4" s="7"/>
      <c r="G4" s="7"/>
    </row>
    <row r="5" spans="1:7" ht="27" customHeight="1">
      <c r="A5" s="8" t="s">
        <v>167</v>
      </c>
      <c r="B5" s="9" t="s">
        <v>168</v>
      </c>
      <c r="C5" s="9"/>
      <c r="D5" s="8" t="s">
        <v>169</v>
      </c>
      <c r="E5" s="10" t="s">
        <v>170</v>
      </c>
      <c r="F5" s="10"/>
      <c r="G5" s="10"/>
    </row>
    <row r="6" spans="1:7" ht="27" customHeight="1">
      <c r="A6" s="11" t="s">
        <v>171</v>
      </c>
      <c r="B6" s="12" t="s">
        <v>270</v>
      </c>
      <c r="C6" s="12"/>
      <c r="D6" s="11" t="s">
        <v>173</v>
      </c>
      <c r="E6" s="13" t="s">
        <v>271</v>
      </c>
      <c r="F6" s="13"/>
      <c r="G6" s="13"/>
    </row>
    <row r="7" spans="1:7" ht="30" customHeight="1">
      <c r="A7" s="11" t="s">
        <v>175</v>
      </c>
      <c r="B7" s="14" t="s">
        <v>176</v>
      </c>
      <c r="C7" s="14"/>
      <c r="D7" s="15">
        <v>10846.75</v>
      </c>
      <c r="E7" s="15"/>
      <c r="F7" s="15"/>
      <c r="G7" s="15"/>
    </row>
    <row r="8" spans="1:7" ht="30" customHeight="1">
      <c r="A8" s="11"/>
      <c r="B8" s="16" t="s">
        <v>177</v>
      </c>
      <c r="C8" s="16"/>
      <c r="D8" s="15">
        <v>10368.63</v>
      </c>
      <c r="E8" s="15"/>
      <c r="F8" s="15"/>
      <c r="G8" s="15"/>
    </row>
    <row r="9" spans="1:7" ht="30" customHeight="1">
      <c r="A9" s="11"/>
      <c r="B9" s="14" t="s">
        <v>178</v>
      </c>
      <c r="C9" s="14"/>
      <c r="D9" s="15">
        <v>478.11999999999995</v>
      </c>
      <c r="E9" s="15"/>
      <c r="F9" s="15"/>
      <c r="G9" s="15"/>
    </row>
    <row r="10" spans="1:7" ht="30" customHeight="1">
      <c r="A10" s="11"/>
      <c r="B10" s="14" t="s">
        <v>179</v>
      </c>
      <c r="C10" s="14"/>
      <c r="D10" s="17" t="s">
        <v>180</v>
      </c>
      <c r="E10" s="17"/>
      <c r="F10" s="17"/>
      <c r="G10" s="17"/>
    </row>
    <row r="11" spans="1:7" ht="57.75" customHeight="1">
      <c r="A11" s="6" t="s">
        <v>181</v>
      </c>
      <c r="B11" s="16" t="s">
        <v>182</v>
      </c>
      <c r="C11" s="16"/>
      <c r="D11" s="16"/>
      <c r="E11" s="16"/>
      <c r="F11" s="16"/>
      <c r="G11" s="16"/>
    </row>
    <row r="12" spans="1:7" ht="27" customHeight="1">
      <c r="A12" s="6" t="s">
        <v>183</v>
      </c>
      <c r="B12" s="6" t="s">
        <v>184</v>
      </c>
      <c r="C12" s="6" t="s">
        <v>185</v>
      </c>
      <c r="D12" s="6" t="s">
        <v>186</v>
      </c>
      <c r="E12" s="18" t="s">
        <v>187</v>
      </c>
      <c r="F12" s="18"/>
      <c r="G12" s="18"/>
    </row>
    <row r="13" spans="1:7" ht="39.75" customHeight="1">
      <c r="A13" s="6"/>
      <c r="B13" s="12" t="s">
        <v>215</v>
      </c>
      <c r="C13" s="19" t="s">
        <v>189</v>
      </c>
      <c r="D13" s="20" t="s">
        <v>190</v>
      </c>
      <c r="E13" s="21" t="s">
        <v>272</v>
      </c>
      <c r="F13" s="22"/>
      <c r="G13" s="23"/>
    </row>
    <row r="14" spans="1:7" ht="39.75" customHeight="1">
      <c r="A14" s="6"/>
      <c r="B14" s="12"/>
      <c r="C14" s="19" t="s">
        <v>192</v>
      </c>
      <c r="D14" s="20" t="s">
        <v>193</v>
      </c>
      <c r="E14" s="24">
        <v>1</v>
      </c>
      <c r="F14" s="24"/>
      <c r="G14" s="24"/>
    </row>
    <row r="15" spans="1:7" ht="39.75" customHeight="1">
      <c r="A15" s="6"/>
      <c r="B15" s="12"/>
      <c r="C15" s="19"/>
      <c r="D15" s="20" t="s">
        <v>194</v>
      </c>
      <c r="E15" s="25">
        <v>1</v>
      </c>
      <c r="F15" s="25"/>
      <c r="G15" s="25"/>
    </row>
    <row r="16" spans="1:7" ht="39.75" customHeight="1">
      <c r="A16" s="6"/>
      <c r="B16" s="12"/>
      <c r="C16" s="19" t="s">
        <v>195</v>
      </c>
      <c r="D16" s="20" t="s">
        <v>196</v>
      </c>
      <c r="E16" s="25">
        <v>1</v>
      </c>
      <c r="F16" s="25"/>
      <c r="G16" s="25"/>
    </row>
    <row r="17" spans="1:7" ht="39.75" customHeight="1">
      <c r="A17" s="6"/>
      <c r="B17" s="12" t="s">
        <v>197</v>
      </c>
      <c r="C17" s="19" t="s">
        <v>198</v>
      </c>
      <c r="D17" s="20" t="s">
        <v>199</v>
      </c>
      <c r="E17" s="26" t="s">
        <v>200</v>
      </c>
      <c r="F17" s="26"/>
      <c r="G17" s="26"/>
    </row>
    <row r="18" spans="1:7" ht="39.75" customHeight="1">
      <c r="A18" s="6"/>
      <c r="B18" s="12" t="s">
        <v>201</v>
      </c>
      <c r="C18" s="19" t="s">
        <v>217</v>
      </c>
      <c r="D18" s="20" t="s">
        <v>203</v>
      </c>
      <c r="E18" s="27" t="s">
        <v>204</v>
      </c>
      <c r="F18" s="27"/>
      <c r="G18" s="27"/>
    </row>
    <row r="19" ht="42" customHeight="1"/>
    <row r="20" ht="24.75" customHeight="1"/>
    <row r="21" ht="30" customHeight="1"/>
    <row r="22" ht="30" customHeight="1"/>
    <row r="23" ht="38.25" customHeight="1"/>
    <row r="24" ht="25.5" customHeight="1"/>
    <row r="25" ht="27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zoomScaleSheetLayoutView="100" workbookViewId="0" topLeftCell="A1">
      <pane ySplit="1" topLeftCell="A2" activePane="bottomLeft" state="frozen"/>
      <selection pane="bottomLeft" activeCell="H18" sqref="H18"/>
    </sheetView>
  </sheetViews>
  <sheetFormatPr defaultColWidth="9.00390625" defaultRowHeight="13.5"/>
  <cols>
    <col min="1" max="1" width="8.125" style="60" customWidth="1"/>
    <col min="2" max="2" width="11.125" style="60" hidden="1" customWidth="1"/>
    <col min="3" max="3" width="10.875" style="60" hidden="1" customWidth="1"/>
    <col min="4" max="4" width="12.125" style="60" hidden="1" customWidth="1"/>
    <col min="5" max="5" width="10.25390625" style="60" hidden="1" customWidth="1"/>
    <col min="6" max="6" width="11.00390625" style="60" hidden="1" customWidth="1"/>
    <col min="7" max="7" width="17.875" style="60" hidden="1" customWidth="1"/>
    <col min="8" max="8" width="17.875" style="60" customWidth="1"/>
    <col min="9" max="9" width="11.50390625" style="0" hidden="1" customWidth="1"/>
    <col min="10" max="10" width="11.125" style="0" hidden="1" customWidth="1"/>
    <col min="11" max="11" width="9.125" style="0" hidden="1" customWidth="1"/>
    <col min="12" max="12" width="9.375" style="0" hidden="1" customWidth="1"/>
    <col min="13" max="13" width="9.00390625" style="0" hidden="1" customWidth="1"/>
  </cols>
  <sheetData>
    <row r="1" spans="1:13" ht="24">
      <c r="A1" s="61"/>
      <c r="B1" s="61" t="s">
        <v>151</v>
      </c>
      <c r="C1" s="61" t="s">
        <v>152</v>
      </c>
      <c r="D1" s="62" t="s">
        <v>153</v>
      </c>
      <c r="E1" s="61" t="s">
        <v>154</v>
      </c>
      <c r="F1" s="61" t="s">
        <v>155</v>
      </c>
      <c r="G1" s="62" t="s">
        <v>156</v>
      </c>
      <c r="H1" s="62" t="s">
        <v>157</v>
      </c>
      <c r="I1" s="69" t="s">
        <v>27</v>
      </c>
      <c r="J1" s="69" t="s">
        <v>28</v>
      </c>
      <c r="K1" s="69" t="s">
        <v>29</v>
      </c>
      <c r="L1" s="69" t="s">
        <v>28</v>
      </c>
      <c r="M1" s="69" t="s">
        <v>36</v>
      </c>
    </row>
    <row r="2" spans="1:13" ht="13.5">
      <c r="A2" s="63" t="s">
        <v>158</v>
      </c>
      <c r="B2" s="63">
        <f>'[1]医疗补助资金测算表'!I12</f>
        <v>17083</v>
      </c>
      <c r="C2" s="63">
        <f>B2</f>
        <v>17083</v>
      </c>
      <c r="D2" s="64">
        <f aca="true" t="shared" si="0" ref="D2:D65">C2/10000</f>
        <v>1.7083</v>
      </c>
      <c r="E2" s="63">
        <f>'[1]医疗补助资金测算表'!K12</f>
        <v>363274</v>
      </c>
      <c r="F2" s="63">
        <f>E2</f>
        <v>363274</v>
      </c>
      <c r="G2" s="64">
        <f>E2/10000</f>
        <v>36.3274</v>
      </c>
      <c r="H2" s="64">
        <f>G2+D2</f>
        <v>38.0357</v>
      </c>
      <c r="I2" s="70">
        <f>SUM(I3:I95)</f>
        <v>28045</v>
      </c>
      <c r="J2" s="70">
        <f>SUM(J3:J95)</f>
        <v>24645</v>
      </c>
      <c r="K2" s="70">
        <f>SUM(K3:K95)</f>
        <v>3400</v>
      </c>
      <c r="L2" s="71">
        <f>J2</f>
        <v>24645</v>
      </c>
      <c r="M2" s="71">
        <f>K2</f>
        <v>3400</v>
      </c>
    </row>
    <row r="3" spans="1:13" s="59" customFormat="1" ht="13.5">
      <c r="A3" s="65" t="s">
        <v>38</v>
      </c>
      <c r="B3" s="66">
        <f>'[1]医疗补助资金测算表'!I13</f>
        <v>2491</v>
      </c>
      <c r="C3" s="66">
        <f>B3</f>
        <v>2491</v>
      </c>
      <c r="D3" s="67">
        <f t="shared" si="0"/>
        <v>0.2491</v>
      </c>
      <c r="E3" s="66">
        <f>'[1]医疗补助资金测算表'!K13</f>
        <v>44456</v>
      </c>
      <c r="F3" s="66">
        <f>E3</f>
        <v>44456</v>
      </c>
      <c r="G3" s="67">
        <f aca="true" t="shared" si="1" ref="G3:G66">F3/10000</f>
        <v>4.4456</v>
      </c>
      <c r="H3" s="64">
        <f>G3+D3</f>
        <v>4.6947</v>
      </c>
      <c r="I3" s="72">
        <f aca="true" t="shared" si="2" ref="I3:I13">SUM(J3:K3)</f>
        <v>2161</v>
      </c>
      <c r="J3" s="72">
        <v>1595</v>
      </c>
      <c r="K3" s="72">
        <v>566</v>
      </c>
      <c r="L3" s="73">
        <f>J3</f>
        <v>1595</v>
      </c>
      <c r="M3" s="73">
        <f>K3</f>
        <v>566</v>
      </c>
    </row>
    <row r="4" spans="1:13" s="59" customFormat="1" ht="13.5">
      <c r="A4" s="65" t="s">
        <v>39</v>
      </c>
      <c r="B4" s="66">
        <f>'[1]医疗补助资金测算表'!I14</f>
        <v>197</v>
      </c>
      <c r="C4" s="66">
        <f>SUM(B4:B8)</f>
        <v>677</v>
      </c>
      <c r="D4" s="67">
        <f t="shared" si="0"/>
        <v>0.0677</v>
      </c>
      <c r="E4" s="66">
        <f>'[1]医疗补助资金测算表'!K14</f>
        <v>3958</v>
      </c>
      <c r="F4" s="66">
        <f>SUM(E4:E8)</f>
        <v>13875</v>
      </c>
      <c r="G4" s="67">
        <f t="shared" si="1"/>
        <v>1.3875</v>
      </c>
      <c r="H4" s="64">
        <f>G4+D4</f>
        <v>1.4552</v>
      </c>
      <c r="I4" s="72">
        <f t="shared" si="2"/>
        <v>272</v>
      </c>
      <c r="J4" s="72">
        <v>251</v>
      </c>
      <c r="K4" s="72">
        <v>21</v>
      </c>
      <c r="L4" s="73">
        <f>SUM(J4:J8)</f>
        <v>983</v>
      </c>
      <c r="M4" s="73">
        <f>SUM(K4:K8)</f>
        <v>99</v>
      </c>
    </row>
    <row r="5" spans="1:13" ht="13.5">
      <c r="A5" s="68" t="s">
        <v>40</v>
      </c>
      <c r="B5" s="63">
        <f>'[1]医疗补助资金测算表'!I15</f>
        <v>70</v>
      </c>
      <c r="C5" s="63"/>
      <c r="D5" s="64">
        <f t="shared" si="0"/>
        <v>0</v>
      </c>
      <c r="E5" s="63">
        <f>'[1]医疗补助资金测算表'!K15</f>
        <v>1306</v>
      </c>
      <c r="F5" s="63"/>
      <c r="G5" s="64">
        <f t="shared" si="1"/>
        <v>0</v>
      </c>
      <c r="H5" s="64"/>
      <c r="I5" s="74">
        <f t="shared" si="2"/>
        <v>126</v>
      </c>
      <c r="J5" s="74">
        <v>115</v>
      </c>
      <c r="K5" s="74">
        <v>11</v>
      </c>
      <c r="L5" s="71"/>
      <c r="M5" s="71"/>
    </row>
    <row r="6" spans="1:13" ht="13.5">
      <c r="A6" s="68" t="s">
        <v>41</v>
      </c>
      <c r="B6" s="63">
        <f>'[1]医疗补助资金测算表'!I16</f>
        <v>75</v>
      </c>
      <c r="C6" s="63"/>
      <c r="D6" s="64">
        <f t="shared" si="0"/>
        <v>0</v>
      </c>
      <c r="E6" s="63">
        <f>'[1]医疗补助资金测算表'!K16</f>
        <v>1288</v>
      </c>
      <c r="F6" s="63"/>
      <c r="G6" s="64">
        <f t="shared" si="1"/>
        <v>0</v>
      </c>
      <c r="H6" s="64"/>
      <c r="I6" s="74">
        <f t="shared" si="2"/>
        <v>94</v>
      </c>
      <c r="J6" s="74">
        <v>83</v>
      </c>
      <c r="K6" s="74">
        <v>11</v>
      </c>
      <c r="L6" s="71"/>
      <c r="M6" s="71"/>
    </row>
    <row r="7" spans="1:13" ht="13.5">
      <c r="A7" s="68" t="s">
        <v>42</v>
      </c>
      <c r="B7" s="63">
        <f>'[1]医疗补助资金测算表'!I17</f>
        <v>94</v>
      </c>
      <c r="C7" s="63"/>
      <c r="D7" s="64">
        <f t="shared" si="0"/>
        <v>0</v>
      </c>
      <c r="E7" s="63">
        <f>'[1]医疗补助资金测算表'!K17</f>
        <v>3034</v>
      </c>
      <c r="F7" s="63"/>
      <c r="G7" s="64">
        <f t="shared" si="1"/>
        <v>0</v>
      </c>
      <c r="H7" s="64"/>
      <c r="I7" s="74">
        <f t="shared" si="2"/>
        <v>232</v>
      </c>
      <c r="J7" s="74">
        <v>210</v>
      </c>
      <c r="K7" s="74">
        <v>22</v>
      </c>
      <c r="L7" s="71"/>
      <c r="M7" s="71"/>
    </row>
    <row r="8" spans="1:13" ht="13.5">
      <c r="A8" s="68" t="s">
        <v>43</v>
      </c>
      <c r="B8" s="63">
        <f>'[1]医疗补助资金测算表'!I18</f>
        <v>241</v>
      </c>
      <c r="C8" s="63"/>
      <c r="D8" s="64">
        <f t="shared" si="0"/>
        <v>0</v>
      </c>
      <c r="E8" s="63">
        <f>'[1]医疗补助资金测算表'!K18</f>
        <v>4289</v>
      </c>
      <c r="F8" s="63"/>
      <c r="G8" s="64">
        <f t="shared" si="1"/>
        <v>0</v>
      </c>
      <c r="H8" s="64"/>
      <c r="I8" s="74">
        <f t="shared" si="2"/>
        <v>358</v>
      </c>
      <c r="J8" s="74">
        <v>324</v>
      </c>
      <c r="K8" s="74">
        <v>34</v>
      </c>
      <c r="L8" s="71"/>
      <c r="M8" s="71"/>
    </row>
    <row r="9" spans="1:13" s="59" customFormat="1" ht="13.5">
      <c r="A9" s="65" t="s">
        <v>44</v>
      </c>
      <c r="B9" s="66">
        <f>'[1]医疗补助资金测算表'!I19</f>
        <v>415</v>
      </c>
      <c r="C9" s="66">
        <f>SUM(B9:B15)</f>
        <v>1106</v>
      </c>
      <c r="D9" s="67">
        <f t="shared" si="0"/>
        <v>0.1106</v>
      </c>
      <c r="E9" s="66">
        <f>'[1]医疗补助资金测算表'!K19</f>
        <v>7897</v>
      </c>
      <c r="F9" s="66">
        <f>SUM(E9:E15)</f>
        <v>19889</v>
      </c>
      <c r="G9" s="67">
        <f t="shared" si="1"/>
        <v>1.9889</v>
      </c>
      <c r="H9" s="64">
        <f>G9+D9</f>
        <v>2.0995</v>
      </c>
      <c r="I9" s="72">
        <f t="shared" si="2"/>
        <v>557</v>
      </c>
      <c r="J9" s="72">
        <v>508</v>
      </c>
      <c r="K9" s="72">
        <v>49</v>
      </c>
      <c r="L9" s="73">
        <f>SUM(J9:J15)</f>
        <v>1449</v>
      </c>
      <c r="M9" s="73">
        <f>SUM(K9:K15)</f>
        <v>212</v>
      </c>
    </row>
    <row r="10" spans="1:13" ht="13.5">
      <c r="A10" s="68" t="s">
        <v>45</v>
      </c>
      <c r="B10" s="63">
        <f>'[1]医疗补助资金测算表'!I20</f>
        <v>132</v>
      </c>
      <c r="C10" s="63"/>
      <c r="D10" s="64">
        <f t="shared" si="0"/>
        <v>0</v>
      </c>
      <c r="E10" s="63">
        <f>'[1]医疗补助资金测算表'!K20</f>
        <v>1851</v>
      </c>
      <c r="F10" s="63"/>
      <c r="G10" s="64">
        <f t="shared" si="1"/>
        <v>0</v>
      </c>
      <c r="H10" s="64"/>
      <c r="I10" s="74">
        <f t="shared" si="2"/>
        <v>213</v>
      </c>
      <c r="J10" s="74">
        <v>197</v>
      </c>
      <c r="K10" s="74">
        <v>16</v>
      </c>
      <c r="L10" s="71"/>
      <c r="M10" s="71"/>
    </row>
    <row r="11" spans="1:13" ht="13.5">
      <c r="A11" s="68" t="s">
        <v>46</v>
      </c>
      <c r="B11" s="63">
        <f>'[1]医疗补助资金测算表'!I21</f>
        <v>289</v>
      </c>
      <c r="C11" s="63"/>
      <c r="D11" s="64">
        <f t="shared" si="0"/>
        <v>0</v>
      </c>
      <c r="E11" s="63">
        <f>'[1]医疗补助资金测算表'!K21</f>
        <v>4936</v>
      </c>
      <c r="F11" s="63"/>
      <c r="G11" s="64">
        <f t="shared" si="1"/>
        <v>0</v>
      </c>
      <c r="H11" s="64"/>
      <c r="I11" s="74">
        <f t="shared" si="2"/>
        <v>407</v>
      </c>
      <c r="J11" s="74">
        <v>359</v>
      </c>
      <c r="K11" s="74">
        <v>48</v>
      </c>
      <c r="L11" s="71"/>
      <c r="M11" s="71"/>
    </row>
    <row r="12" spans="1:13" ht="13.5">
      <c r="A12" s="68" t="s">
        <v>47</v>
      </c>
      <c r="B12" s="63">
        <f>'[1]医疗补助资金测算表'!I22</f>
        <v>143</v>
      </c>
      <c r="C12" s="63"/>
      <c r="D12" s="64">
        <f t="shared" si="0"/>
        <v>0</v>
      </c>
      <c r="E12" s="63">
        <f>'[1]医疗补助资金测算表'!K22</f>
        <v>2740</v>
      </c>
      <c r="F12" s="63"/>
      <c r="G12" s="64">
        <f t="shared" si="1"/>
        <v>0</v>
      </c>
      <c r="H12" s="64"/>
      <c r="I12" s="74">
        <f t="shared" si="2"/>
        <v>240</v>
      </c>
      <c r="J12" s="74">
        <v>190</v>
      </c>
      <c r="K12" s="74">
        <v>50</v>
      </c>
      <c r="L12" s="71"/>
      <c r="M12" s="71"/>
    </row>
    <row r="13" spans="1:13" ht="13.5">
      <c r="A13" s="68" t="s">
        <v>48</v>
      </c>
      <c r="B13" s="63">
        <f>'[1]医疗补助资金测算表'!I23</f>
        <v>64</v>
      </c>
      <c r="C13" s="63"/>
      <c r="D13" s="64">
        <f t="shared" si="0"/>
        <v>0</v>
      </c>
      <c r="E13" s="63">
        <f>'[1]医疗补助资金测算表'!K23</f>
        <v>1132</v>
      </c>
      <c r="F13" s="63"/>
      <c r="G13" s="64">
        <f t="shared" si="1"/>
        <v>0</v>
      </c>
      <c r="H13" s="64"/>
      <c r="I13" s="74">
        <f t="shared" si="2"/>
        <v>108</v>
      </c>
      <c r="J13" s="74">
        <v>91</v>
      </c>
      <c r="K13" s="74">
        <v>17</v>
      </c>
      <c r="L13" s="71"/>
      <c r="M13" s="71"/>
    </row>
    <row r="14" spans="1:13" ht="13.5">
      <c r="A14" s="68" t="s">
        <v>49</v>
      </c>
      <c r="B14" s="63">
        <f>'[1]医疗补助资金测算表'!I24</f>
        <v>19</v>
      </c>
      <c r="C14" s="63"/>
      <c r="D14" s="64">
        <f t="shared" si="0"/>
        <v>0</v>
      </c>
      <c r="E14" s="63">
        <f>'[1]医疗补助资金测算表'!K24</f>
        <v>260</v>
      </c>
      <c r="F14" s="63"/>
      <c r="G14" s="64">
        <f t="shared" si="1"/>
        <v>0</v>
      </c>
      <c r="H14" s="64"/>
      <c r="I14" s="74">
        <f aca="true" t="shared" si="3" ref="I14:I45">SUM(J14:K14)</f>
        <v>57</v>
      </c>
      <c r="J14" s="74">
        <v>33</v>
      </c>
      <c r="K14" s="74">
        <v>24</v>
      </c>
      <c r="L14" s="71"/>
      <c r="M14" s="71"/>
    </row>
    <row r="15" spans="1:13" ht="13.5">
      <c r="A15" s="68" t="s">
        <v>50</v>
      </c>
      <c r="B15" s="63">
        <f>'[1]医疗补助资金测算表'!I25</f>
        <v>44</v>
      </c>
      <c r="C15" s="63"/>
      <c r="D15" s="64">
        <f t="shared" si="0"/>
        <v>0</v>
      </c>
      <c r="E15" s="63">
        <f>'[1]医疗补助资金测算表'!K25</f>
        <v>1073</v>
      </c>
      <c r="F15" s="63"/>
      <c r="G15" s="64">
        <f t="shared" si="1"/>
        <v>0</v>
      </c>
      <c r="H15" s="64"/>
      <c r="I15" s="74">
        <f t="shared" si="3"/>
        <v>79</v>
      </c>
      <c r="J15" s="74">
        <v>71</v>
      </c>
      <c r="K15" s="74">
        <v>8</v>
      </c>
      <c r="L15" s="71"/>
      <c r="M15" s="71"/>
    </row>
    <row r="16" spans="1:13" s="59" customFormat="1" ht="13.5">
      <c r="A16" s="65" t="s">
        <v>51</v>
      </c>
      <c r="B16" s="66">
        <f>'[1]医疗补助资金测算表'!I26</f>
        <v>198</v>
      </c>
      <c r="C16" s="66">
        <f>SUM(B16:B18)</f>
        <v>492</v>
      </c>
      <c r="D16" s="67">
        <f t="shared" si="0"/>
        <v>0.0492</v>
      </c>
      <c r="E16" s="66">
        <f>'[1]医疗补助资金测算表'!K26</f>
        <v>3983</v>
      </c>
      <c r="F16" s="66">
        <f>SUM(E16:E18)</f>
        <v>9838</v>
      </c>
      <c r="G16" s="67">
        <f t="shared" si="1"/>
        <v>0.9838</v>
      </c>
      <c r="H16" s="64">
        <f>G16+D16</f>
        <v>1.033</v>
      </c>
      <c r="I16" s="74">
        <f t="shared" si="3"/>
        <v>306</v>
      </c>
      <c r="J16" s="72">
        <v>274</v>
      </c>
      <c r="K16" s="72">
        <v>32</v>
      </c>
      <c r="L16" s="73">
        <f>SUM(J16:J18)</f>
        <v>867</v>
      </c>
      <c r="M16" s="73">
        <f>SUM(K16:K18)</f>
        <v>90</v>
      </c>
    </row>
    <row r="17" spans="1:13" ht="13.5">
      <c r="A17" s="68" t="s">
        <v>52</v>
      </c>
      <c r="B17" s="63">
        <f>'[1]医疗补助资金测算表'!I27</f>
        <v>141</v>
      </c>
      <c r="C17" s="63"/>
      <c r="D17" s="64">
        <f t="shared" si="0"/>
        <v>0</v>
      </c>
      <c r="E17" s="63">
        <f>'[1]医疗补助资金测算表'!K27</f>
        <v>3535</v>
      </c>
      <c r="F17" s="63"/>
      <c r="G17" s="64">
        <f t="shared" si="1"/>
        <v>0</v>
      </c>
      <c r="H17" s="64"/>
      <c r="I17" s="74">
        <f t="shared" si="3"/>
        <v>283</v>
      </c>
      <c r="J17" s="74">
        <v>253</v>
      </c>
      <c r="K17" s="74">
        <v>30</v>
      </c>
      <c r="L17" s="71"/>
      <c r="M17" s="71"/>
    </row>
    <row r="18" spans="1:13" ht="13.5">
      <c r="A18" s="68" t="s">
        <v>53</v>
      </c>
      <c r="B18" s="63">
        <f>'[1]医疗补助资金测算表'!I28</f>
        <v>153</v>
      </c>
      <c r="C18" s="63"/>
      <c r="D18" s="64">
        <f t="shared" si="0"/>
        <v>0</v>
      </c>
      <c r="E18" s="63">
        <f>'[1]医疗补助资金测算表'!K28</f>
        <v>2320</v>
      </c>
      <c r="F18" s="63"/>
      <c r="G18" s="64">
        <f t="shared" si="1"/>
        <v>0</v>
      </c>
      <c r="H18" s="64"/>
      <c r="I18" s="74">
        <f t="shared" si="3"/>
        <v>368</v>
      </c>
      <c r="J18" s="74">
        <v>340</v>
      </c>
      <c r="K18" s="74">
        <v>28</v>
      </c>
      <c r="L18" s="71"/>
      <c r="M18" s="71"/>
    </row>
    <row r="19" spans="1:13" s="59" customFormat="1" ht="13.5">
      <c r="A19" s="65" t="s">
        <v>54</v>
      </c>
      <c r="B19" s="66">
        <f>'[1]医疗补助资金测算表'!I29</f>
        <v>103</v>
      </c>
      <c r="C19" s="66">
        <f>SUM(B19:B21)</f>
        <v>154</v>
      </c>
      <c r="D19" s="67">
        <f t="shared" si="0"/>
        <v>0.0154</v>
      </c>
      <c r="E19" s="66">
        <f>'[1]医疗补助资金测算表'!K29</f>
        <v>1009</v>
      </c>
      <c r="F19" s="66">
        <f>SUM(E19:E21)</f>
        <v>1935</v>
      </c>
      <c r="G19" s="67">
        <f t="shared" si="1"/>
        <v>0.1935</v>
      </c>
      <c r="H19" s="64">
        <f>G19+D19</f>
        <v>0.2089</v>
      </c>
      <c r="I19" s="74">
        <f t="shared" si="3"/>
        <v>92</v>
      </c>
      <c r="J19" s="72">
        <v>82</v>
      </c>
      <c r="K19" s="72">
        <v>10</v>
      </c>
      <c r="L19" s="73">
        <f>SUM(J19:J21)</f>
        <v>211</v>
      </c>
      <c r="M19" s="73">
        <f>SUM(K19:K21)</f>
        <v>20</v>
      </c>
    </row>
    <row r="20" spans="1:13" ht="13.5">
      <c r="A20" s="68" t="s">
        <v>55</v>
      </c>
      <c r="B20" s="63">
        <f>'[1]医疗补助资金测算表'!I30</f>
        <v>24</v>
      </c>
      <c r="C20" s="63"/>
      <c r="D20" s="64">
        <f t="shared" si="0"/>
        <v>0</v>
      </c>
      <c r="E20" s="63">
        <f>'[1]医疗补助资金测算表'!K30</f>
        <v>433</v>
      </c>
      <c r="F20" s="63"/>
      <c r="G20" s="64">
        <f t="shared" si="1"/>
        <v>0</v>
      </c>
      <c r="H20" s="64"/>
      <c r="I20" s="74">
        <f t="shared" si="3"/>
        <v>36</v>
      </c>
      <c r="J20" s="74">
        <v>32</v>
      </c>
      <c r="K20" s="74">
        <v>4</v>
      </c>
      <c r="L20" s="71"/>
      <c r="M20" s="71"/>
    </row>
    <row r="21" spans="1:13" ht="13.5">
      <c r="A21" s="68" t="s">
        <v>56</v>
      </c>
      <c r="B21" s="63">
        <f>'[1]医疗补助资金测算表'!I31</f>
        <v>27</v>
      </c>
      <c r="C21" s="63"/>
      <c r="D21" s="64">
        <f t="shared" si="0"/>
        <v>0</v>
      </c>
      <c r="E21" s="63">
        <f>'[1]医疗补助资金测算表'!K31</f>
        <v>493</v>
      </c>
      <c r="F21" s="63"/>
      <c r="G21" s="64">
        <f t="shared" si="1"/>
        <v>0</v>
      </c>
      <c r="H21" s="64"/>
      <c r="I21" s="74">
        <f t="shared" si="3"/>
        <v>103</v>
      </c>
      <c r="J21" s="74">
        <v>97</v>
      </c>
      <c r="K21" s="74">
        <v>6</v>
      </c>
      <c r="L21" s="71"/>
      <c r="M21" s="71"/>
    </row>
    <row r="22" spans="1:13" s="59" customFormat="1" ht="13.5">
      <c r="A22" s="65" t="s">
        <v>57</v>
      </c>
      <c r="B22" s="66">
        <f>'[1]医疗补助资金测算表'!I32</f>
        <v>224</v>
      </c>
      <c r="C22" s="66">
        <f>SUM(B22:B26)</f>
        <v>681</v>
      </c>
      <c r="D22" s="67">
        <f t="shared" si="0"/>
        <v>0.0681</v>
      </c>
      <c r="E22" s="66">
        <f>'[1]医疗补助资金测算表'!K32</f>
        <v>4057</v>
      </c>
      <c r="F22" s="66">
        <f>SUM(E22:E26)</f>
        <v>13680</v>
      </c>
      <c r="G22" s="67">
        <f t="shared" si="1"/>
        <v>1.368</v>
      </c>
      <c r="H22" s="64">
        <f>G22+D22</f>
        <v>1.4361000000000002</v>
      </c>
      <c r="I22" s="74">
        <f t="shared" si="3"/>
        <v>295</v>
      </c>
      <c r="J22" s="72">
        <v>266</v>
      </c>
      <c r="K22" s="72">
        <v>29</v>
      </c>
      <c r="L22" s="73">
        <f>SUM(J22:J26)</f>
        <v>950</v>
      </c>
      <c r="M22" s="73">
        <f>SUM(K22:K26)</f>
        <v>112</v>
      </c>
    </row>
    <row r="23" spans="1:13" ht="13.5">
      <c r="A23" s="68" t="s">
        <v>58</v>
      </c>
      <c r="B23" s="63">
        <f>'[1]医疗补助资金测算表'!I33</f>
        <v>144</v>
      </c>
      <c r="C23" s="63"/>
      <c r="D23" s="64">
        <f t="shared" si="0"/>
        <v>0</v>
      </c>
      <c r="E23" s="63">
        <f>'[1]医疗补助资金测算表'!K33</f>
        <v>2532</v>
      </c>
      <c r="F23" s="63"/>
      <c r="G23" s="64">
        <f t="shared" si="1"/>
        <v>0</v>
      </c>
      <c r="H23" s="64"/>
      <c r="I23" s="74">
        <f t="shared" si="3"/>
        <v>207</v>
      </c>
      <c r="J23" s="74">
        <v>185</v>
      </c>
      <c r="K23" s="74">
        <v>22</v>
      </c>
      <c r="L23" s="71"/>
      <c r="M23" s="71"/>
    </row>
    <row r="24" spans="1:13" ht="13.5">
      <c r="A24" s="68" t="s">
        <v>59</v>
      </c>
      <c r="B24" s="63">
        <f>'[1]医疗补助资金测算表'!I34</f>
        <v>109</v>
      </c>
      <c r="C24" s="63"/>
      <c r="D24" s="64">
        <f t="shared" si="0"/>
        <v>0</v>
      </c>
      <c r="E24" s="63">
        <f>'[1]医疗补助资金测算表'!K34</f>
        <v>3118</v>
      </c>
      <c r="F24" s="63"/>
      <c r="G24" s="64">
        <f t="shared" si="1"/>
        <v>0</v>
      </c>
      <c r="H24" s="64"/>
      <c r="I24" s="74">
        <f t="shared" si="3"/>
        <v>258</v>
      </c>
      <c r="J24" s="74">
        <v>230</v>
      </c>
      <c r="K24" s="74">
        <v>28</v>
      </c>
      <c r="L24" s="71"/>
      <c r="M24" s="71"/>
    </row>
    <row r="25" spans="1:13" ht="13.5">
      <c r="A25" s="68" t="s">
        <v>60</v>
      </c>
      <c r="B25" s="63">
        <f>'[1]医疗补助资金测算表'!I35</f>
        <v>78</v>
      </c>
      <c r="C25" s="63"/>
      <c r="D25" s="64">
        <f t="shared" si="0"/>
        <v>0</v>
      </c>
      <c r="E25" s="63">
        <f>'[1]医疗补助资金测算表'!K35</f>
        <v>1585</v>
      </c>
      <c r="F25" s="63"/>
      <c r="G25" s="64">
        <f t="shared" si="1"/>
        <v>0</v>
      </c>
      <c r="H25" s="64"/>
      <c r="I25" s="74">
        <f t="shared" si="3"/>
        <v>137</v>
      </c>
      <c r="J25" s="74">
        <v>121</v>
      </c>
      <c r="K25" s="74">
        <v>16</v>
      </c>
      <c r="L25" s="71"/>
      <c r="M25" s="71"/>
    </row>
    <row r="26" spans="1:13" ht="13.5">
      <c r="A26" s="68" t="s">
        <v>61</v>
      </c>
      <c r="B26" s="63">
        <f>'[1]医疗补助资金测算表'!I36</f>
        <v>126</v>
      </c>
      <c r="C26" s="63"/>
      <c r="D26" s="64">
        <f t="shared" si="0"/>
        <v>0</v>
      </c>
      <c r="E26" s="63">
        <f>'[1]医疗补助资金测算表'!K36</f>
        <v>2388</v>
      </c>
      <c r="F26" s="63"/>
      <c r="G26" s="64">
        <f t="shared" si="1"/>
        <v>0</v>
      </c>
      <c r="H26" s="64"/>
      <c r="I26" s="74">
        <f t="shared" si="3"/>
        <v>165</v>
      </c>
      <c r="J26" s="74">
        <v>148</v>
      </c>
      <c r="K26" s="74">
        <v>17</v>
      </c>
      <c r="L26" s="71"/>
      <c r="M26" s="71"/>
    </row>
    <row r="27" spans="1:13" s="59" customFormat="1" ht="13.5">
      <c r="A27" s="65" t="s">
        <v>62</v>
      </c>
      <c r="B27" s="66">
        <f>'[1]医疗补助资金测算表'!I37</f>
        <v>211</v>
      </c>
      <c r="C27" s="66">
        <f>SUM(B27:B31)</f>
        <v>579</v>
      </c>
      <c r="D27" s="67">
        <f t="shared" si="0"/>
        <v>0.0579</v>
      </c>
      <c r="E27" s="66">
        <f>'[1]医疗补助资金测算表'!K37</f>
        <v>2700</v>
      </c>
      <c r="F27" s="66">
        <f>SUM(E27:E31)</f>
        <v>12747</v>
      </c>
      <c r="G27" s="67">
        <f t="shared" si="1"/>
        <v>1.2747</v>
      </c>
      <c r="H27" s="64">
        <f>G27+D27</f>
        <v>1.3326</v>
      </c>
      <c r="I27" s="74">
        <f t="shared" si="3"/>
        <v>247</v>
      </c>
      <c r="J27" s="72">
        <v>206</v>
      </c>
      <c r="K27" s="72">
        <v>41</v>
      </c>
      <c r="L27" s="73">
        <f>SUM(J27:J31)</f>
        <v>937</v>
      </c>
      <c r="M27" s="73">
        <f>SUM(K27:K31)</f>
        <v>139</v>
      </c>
    </row>
    <row r="28" spans="1:13" ht="13.5">
      <c r="A28" s="68" t="s">
        <v>63</v>
      </c>
      <c r="B28" s="63">
        <f>'[1]医疗补助资金测算表'!I38</f>
        <v>170</v>
      </c>
      <c r="C28" s="63"/>
      <c r="D28" s="64">
        <f t="shared" si="0"/>
        <v>0</v>
      </c>
      <c r="E28" s="63">
        <f>'[1]医疗补助资金测算表'!K38</f>
        <v>5101</v>
      </c>
      <c r="F28" s="63"/>
      <c r="G28" s="64">
        <f t="shared" si="1"/>
        <v>0</v>
      </c>
      <c r="H28" s="64"/>
      <c r="I28" s="74">
        <f t="shared" si="3"/>
        <v>395</v>
      </c>
      <c r="J28" s="74">
        <v>354</v>
      </c>
      <c r="K28" s="74">
        <v>41</v>
      </c>
      <c r="L28" s="71"/>
      <c r="M28" s="71"/>
    </row>
    <row r="29" spans="1:13" ht="13.5">
      <c r="A29" s="68" t="s">
        <v>64</v>
      </c>
      <c r="B29" s="63">
        <f>'[1]医疗补助资金测算表'!I39</f>
        <v>74</v>
      </c>
      <c r="C29" s="63"/>
      <c r="D29" s="64">
        <f t="shared" si="0"/>
        <v>0</v>
      </c>
      <c r="E29" s="63">
        <f>'[1]医疗补助资金测算表'!K39</f>
        <v>3351</v>
      </c>
      <c r="F29" s="63"/>
      <c r="G29" s="64">
        <f t="shared" si="1"/>
        <v>0</v>
      </c>
      <c r="H29" s="64"/>
      <c r="I29" s="74">
        <f t="shared" si="3"/>
        <v>266</v>
      </c>
      <c r="J29" s="74">
        <v>238</v>
      </c>
      <c r="K29" s="74">
        <v>28</v>
      </c>
      <c r="L29" s="71"/>
      <c r="M29" s="71"/>
    </row>
    <row r="30" spans="1:13" ht="13.5">
      <c r="A30" s="68" t="s">
        <v>65</v>
      </c>
      <c r="B30" s="63">
        <f>'[1]医疗补助资金测算表'!I40</f>
        <v>93</v>
      </c>
      <c r="C30" s="63"/>
      <c r="D30" s="64">
        <f t="shared" si="0"/>
        <v>0</v>
      </c>
      <c r="E30" s="63">
        <f>'[1]医疗补助资金测算表'!K40</f>
        <v>1163</v>
      </c>
      <c r="F30" s="63"/>
      <c r="G30" s="64">
        <f t="shared" si="1"/>
        <v>0</v>
      </c>
      <c r="H30" s="64"/>
      <c r="I30" s="74">
        <f t="shared" si="3"/>
        <v>110</v>
      </c>
      <c r="J30" s="74">
        <v>87</v>
      </c>
      <c r="K30" s="74">
        <v>23</v>
      </c>
      <c r="L30" s="71"/>
      <c r="M30" s="71"/>
    </row>
    <row r="31" spans="1:13" ht="13.5">
      <c r="A31" s="68" t="s">
        <v>66</v>
      </c>
      <c r="B31" s="63">
        <f>'[1]医疗补助资金测算表'!I41</f>
        <v>31</v>
      </c>
      <c r="C31" s="63"/>
      <c r="D31" s="64">
        <f t="shared" si="0"/>
        <v>0</v>
      </c>
      <c r="E31" s="63">
        <f>'[1]医疗补助资金测算表'!K41</f>
        <v>432</v>
      </c>
      <c r="F31" s="63"/>
      <c r="G31" s="64">
        <f t="shared" si="1"/>
        <v>0</v>
      </c>
      <c r="H31" s="64"/>
      <c r="I31" s="74">
        <f t="shared" si="3"/>
        <v>58</v>
      </c>
      <c r="J31" s="74">
        <v>52</v>
      </c>
      <c r="K31" s="74">
        <v>6</v>
      </c>
      <c r="L31" s="71"/>
      <c r="M31" s="71"/>
    </row>
    <row r="32" spans="1:13" s="59" customFormat="1" ht="13.5">
      <c r="A32" s="65" t="s">
        <v>67</v>
      </c>
      <c r="B32" s="66">
        <f>'[1]医疗补助资金测算表'!I42</f>
        <v>267</v>
      </c>
      <c r="C32" s="66">
        <f>SUM(B32:B35)</f>
        <v>704</v>
      </c>
      <c r="D32" s="67">
        <f t="shared" si="0"/>
        <v>0.0704</v>
      </c>
      <c r="E32" s="66">
        <f>'[1]医疗补助资金测算表'!K42</f>
        <v>7289</v>
      </c>
      <c r="F32" s="66">
        <f>SUM(E32:E35)</f>
        <v>19684</v>
      </c>
      <c r="G32" s="67">
        <f t="shared" si="1"/>
        <v>1.9684</v>
      </c>
      <c r="H32" s="64">
        <f>G32+D32</f>
        <v>2.0387999999999997</v>
      </c>
      <c r="I32" s="74">
        <f t="shared" si="3"/>
        <v>521</v>
      </c>
      <c r="J32" s="72">
        <v>460</v>
      </c>
      <c r="K32" s="72">
        <v>61</v>
      </c>
      <c r="L32" s="73">
        <f>SUM(J32:J35)</f>
        <v>1354</v>
      </c>
      <c r="M32" s="73">
        <f>SUM(K32:K35)</f>
        <v>172</v>
      </c>
    </row>
    <row r="33" spans="1:13" ht="13.5">
      <c r="A33" s="68" t="s">
        <v>68</v>
      </c>
      <c r="B33" s="63">
        <f>'[1]医疗补助资金测算表'!I43</f>
        <v>188</v>
      </c>
      <c r="C33" s="63"/>
      <c r="D33" s="64">
        <f t="shared" si="0"/>
        <v>0</v>
      </c>
      <c r="E33" s="63">
        <f>'[1]医疗补助资金测算表'!K43</f>
        <v>5922</v>
      </c>
      <c r="F33" s="63"/>
      <c r="G33" s="64">
        <f t="shared" si="1"/>
        <v>0</v>
      </c>
      <c r="H33" s="64"/>
      <c r="I33" s="74">
        <f t="shared" si="3"/>
        <v>464</v>
      </c>
      <c r="J33" s="74">
        <v>407</v>
      </c>
      <c r="K33" s="74">
        <v>57</v>
      </c>
      <c r="L33" s="71"/>
      <c r="M33" s="71"/>
    </row>
    <row r="34" spans="1:13" ht="13.5">
      <c r="A34" s="68" t="s">
        <v>69</v>
      </c>
      <c r="B34" s="63">
        <f>'[1]医疗补助资金测算表'!I44</f>
        <v>175</v>
      </c>
      <c r="C34" s="63"/>
      <c r="D34" s="64">
        <f t="shared" si="0"/>
        <v>0</v>
      </c>
      <c r="E34" s="63">
        <f>'[1]医疗补助资金测算表'!K44</f>
        <v>4138</v>
      </c>
      <c r="F34" s="63"/>
      <c r="G34" s="64">
        <f t="shared" si="1"/>
        <v>0</v>
      </c>
      <c r="H34" s="64"/>
      <c r="I34" s="74">
        <f t="shared" si="3"/>
        <v>364</v>
      </c>
      <c r="J34" s="74">
        <v>329</v>
      </c>
      <c r="K34" s="74">
        <v>35</v>
      </c>
      <c r="L34" s="71"/>
      <c r="M34" s="71"/>
    </row>
    <row r="35" spans="1:13" ht="13.5">
      <c r="A35" s="68" t="s">
        <v>70</v>
      </c>
      <c r="B35" s="63">
        <f>'[1]医疗补助资金测算表'!I45</f>
        <v>74</v>
      </c>
      <c r="C35" s="63"/>
      <c r="D35" s="64">
        <f t="shared" si="0"/>
        <v>0</v>
      </c>
      <c r="E35" s="63">
        <f>'[1]医疗补助资金测算表'!K45</f>
        <v>2335</v>
      </c>
      <c r="F35" s="63"/>
      <c r="G35" s="64">
        <f t="shared" si="1"/>
        <v>0</v>
      </c>
      <c r="H35" s="64"/>
      <c r="I35" s="74">
        <f t="shared" si="3"/>
        <v>177</v>
      </c>
      <c r="J35" s="74">
        <v>158</v>
      </c>
      <c r="K35" s="74">
        <v>19</v>
      </c>
      <c r="L35" s="71"/>
      <c r="M35" s="71"/>
    </row>
    <row r="36" spans="1:13" s="59" customFormat="1" ht="13.5">
      <c r="A36" s="65" t="s">
        <v>71</v>
      </c>
      <c r="B36" s="66">
        <f>'[1]医疗补助资金测算表'!I46</f>
        <v>255</v>
      </c>
      <c r="C36" s="66">
        <f>SUM(B36:B39)</f>
        <v>727</v>
      </c>
      <c r="D36" s="67">
        <f t="shared" si="0"/>
        <v>0.0727</v>
      </c>
      <c r="E36" s="66">
        <f>'[1]医疗补助资金测算表'!K46</f>
        <v>3995</v>
      </c>
      <c r="F36" s="66">
        <f>SUM(E36:E39)</f>
        <v>14981</v>
      </c>
      <c r="G36" s="67">
        <f t="shared" si="1"/>
        <v>1.4981</v>
      </c>
      <c r="H36" s="64">
        <f>G36+D36</f>
        <v>1.5708</v>
      </c>
      <c r="I36" s="74">
        <f t="shared" si="3"/>
        <v>365</v>
      </c>
      <c r="J36" s="72">
        <v>327</v>
      </c>
      <c r="K36" s="72">
        <v>38</v>
      </c>
      <c r="L36" s="73">
        <f>SUM(J36:J39)</f>
        <v>1200</v>
      </c>
      <c r="M36" s="73">
        <f>SUM(K36:K39)</f>
        <v>149</v>
      </c>
    </row>
    <row r="37" spans="1:13" ht="13.5">
      <c r="A37" s="68" t="s">
        <v>72</v>
      </c>
      <c r="B37" s="63">
        <f>'[1]医疗补助资金测算表'!I47</f>
        <v>126</v>
      </c>
      <c r="C37" s="63"/>
      <c r="D37" s="64">
        <f t="shared" si="0"/>
        <v>0</v>
      </c>
      <c r="E37" s="63">
        <f>'[1]医疗补助资金测算表'!K47</f>
        <v>2650</v>
      </c>
      <c r="F37" s="63"/>
      <c r="G37" s="64">
        <f t="shared" si="1"/>
        <v>0</v>
      </c>
      <c r="H37" s="64"/>
      <c r="I37" s="74">
        <f t="shared" si="3"/>
        <v>295</v>
      </c>
      <c r="J37" s="74">
        <v>267</v>
      </c>
      <c r="K37" s="74">
        <v>28</v>
      </c>
      <c r="L37" s="71"/>
      <c r="M37" s="71"/>
    </row>
    <row r="38" spans="1:13" ht="13.5">
      <c r="A38" s="68" t="s">
        <v>73</v>
      </c>
      <c r="B38" s="63">
        <f>'[1]医疗补助资金测算表'!I48</f>
        <v>239</v>
      </c>
      <c r="C38" s="63"/>
      <c r="D38" s="64">
        <f t="shared" si="0"/>
        <v>0</v>
      </c>
      <c r="E38" s="63">
        <f>'[1]医疗补助资金测算表'!K48</f>
        <v>5569</v>
      </c>
      <c r="F38" s="63"/>
      <c r="G38" s="64">
        <f t="shared" si="1"/>
        <v>0</v>
      </c>
      <c r="H38" s="64"/>
      <c r="I38" s="74">
        <f t="shared" si="3"/>
        <v>464</v>
      </c>
      <c r="J38" s="74">
        <v>404</v>
      </c>
      <c r="K38" s="74">
        <v>60</v>
      </c>
      <c r="L38" s="71"/>
      <c r="M38" s="71"/>
    </row>
    <row r="39" spans="1:13" ht="13.5">
      <c r="A39" s="68" t="s">
        <v>74</v>
      </c>
      <c r="B39" s="63">
        <f>'[1]医疗补助资金测算表'!I49</f>
        <v>107</v>
      </c>
      <c r="C39" s="63"/>
      <c r="D39" s="64">
        <f t="shared" si="0"/>
        <v>0</v>
      </c>
      <c r="E39" s="63">
        <f>'[1]医疗补助资金测算表'!K49</f>
        <v>2767</v>
      </c>
      <c r="F39" s="63"/>
      <c r="G39" s="64">
        <f t="shared" si="1"/>
        <v>0</v>
      </c>
      <c r="H39" s="64"/>
      <c r="I39" s="74">
        <f t="shared" si="3"/>
        <v>225</v>
      </c>
      <c r="J39" s="74">
        <v>202</v>
      </c>
      <c r="K39" s="74">
        <v>23</v>
      </c>
      <c r="L39" s="71"/>
      <c r="M39" s="71"/>
    </row>
    <row r="40" spans="1:13" s="59" customFormat="1" ht="13.5">
      <c r="A40" s="65" t="s">
        <v>75</v>
      </c>
      <c r="B40" s="66">
        <f>'[1]医疗补助资金测算表'!I50</f>
        <v>270</v>
      </c>
      <c r="C40" s="66">
        <f>SUM(B40:B47)</f>
        <v>696</v>
      </c>
      <c r="D40" s="67">
        <f t="shared" si="0"/>
        <v>0.0696</v>
      </c>
      <c r="E40" s="66">
        <f>'[1]医疗补助资金测算表'!K50</f>
        <v>4772</v>
      </c>
      <c r="F40" s="66">
        <f>SUM(E40:E47)</f>
        <v>13159</v>
      </c>
      <c r="G40" s="67">
        <f t="shared" si="1"/>
        <v>1.3159</v>
      </c>
      <c r="H40" s="64">
        <f>G40+D40</f>
        <v>1.3855</v>
      </c>
      <c r="I40" s="74">
        <f t="shared" si="3"/>
        <v>343</v>
      </c>
      <c r="J40" s="72">
        <v>307</v>
      </c>
      <c r="K40" s="72">
        <v>36</v>
      </c>
      <c r="L40" s="73">
        <f>SUM(J40:J47)</f>
        <v>961</v>
      </c>
      <c r="M40" s="73">
        <f>SUM(K40:K47)</f>
        <v>117</v>
      </c>
    </row>
    <row r="41" spans="1:13" ht="13.5">
      <c r="A41" s="68" t="s">
        <v>76</v>
      </c>
      <c r="B41" s="63">
        <f>'[1]医疗补助资金测算表'!I51</f>
        <v>116</v>
      </c>
      <c r="C41" s="63"/>
      <c r="D41" s="64">
        <f t="shared" si="0"/>
        <v>0</v>
      </c>
      <c r="E41" s="63">
        <f>'[1]医疗补助资金测算表'!K51</f>
        <v>2046</v>
      </c>
      <c r="F41" s="63"/>
      <c r="G41" s="64">
        <f t="shared" si="1"/>
        <v>0</v>
      </c>
      <c r="H41" s="64"/>
      <c r="I41" s="74">
        <f t="shared" si="3"/>
        <v>155</v>
      </c>
      <c r="J41" s="74">
        <v>138</v>
      </c>
      <c r="K41" s="74">
        <v>17</v>
      </c>
      <c r="L41" s="71"/>
      <c r="M41" s="71"/>
    </row>
    <row r="42" spans="1:13" ht="13.5">
      <c r="A42" s="68" t="s">
        <v>77</v>
      </c>
      <c r="B42" s="63">
        <f>'[1]医疗补助资金测算表'!I52</f>
        <v>122</v>
      </c>
      <c r="C42" s="63"/>
      <c r="D42" s="64">
        <f t="shared" si="0"/>
        <v>0</v>
      </c>
      <c r="E42" s="63">
        <f>'[1]医疗补助资金测算表'!K52</f>
        <v>1623</v>
      </c>
      <c r="F42" s="63"/>
      <c r="G42" s="64">
        <f t="shared" si="1"/>
        <v>0</v>
      </c>
      <c r="H42" s="64"/>
      <c r="I42" s="74">
        <f t="shared" si="3"/>
        <v>143</v>
      </c>
      <c r="J42" s="74">
        <v>128</v>
      </c>
      <c r="K42" s="74">
        <v>15</v>
      </c>
      <c r="L42" s="71"/>
      <c r="M42" s="71"/>
    </row>
    <row r="43" spans="1:13" ht="13.5">
      <c r="A43" s="68" t="s">
        <v>78</v>
      </c>
      <c r="B43" s="63">
        <f>'[1]医疗补助资金测算表'!I53</f>
        <v>79</v>
      </c>
      <c r="C43" s="63"/>
      <c r="D43" s="64">
        <f t="shared" si="0"/>
        <v>0</v>
      </c>
      <c r="E43" s="63">
        <f>'[1]医疗补助资金测算表'!K53</f>
        <v>2418</v>
      </c>
      <c r="F43" s="63"/>
      <c r="G43" s="64">
        <f t="shared" si="1"/>
        <v>0</v>
      </c>
      <c r="H43" s="64"/>
      <c r="I43" s="74">
        <f t="shared" si="3"/>
        <v>193</v>
      </c>
      <c r="J43" s="74">
        <v>170</v>
      </c>
      <c r="K43" s="74">
        <v>23</v>
      </c>
      <c r="L43" s="71"/>
      <c r="M43" s="71"/>
    </row>
    <row r="44" spans="1:13" ht="13.5">
      <c r="A44" s="68" t="s">
        <v>79</v>
      </c>
      <c r="B44" s="63">
        <f>'[1]医疗补助资金测算表'!I54</f>
        <v>66</v>
      </c>
      <c r="C44" s="63"/>
      <c r="D44" s="64">
        <f t="shared" si="0"/>
        <v>0</v>
      </c>
      <c r="E44" s="63">
        <f>'[1]医疗补助资金测算表'!K54</f>
        <v>1107</v>
      </c>
      <c r="F44" s="63"/>
      <c r="G44" s="64">
        <f t="shared" si="1"/>
        <v>0</v>
      </c>
      <c r="H44" s="64"/>
      <c r="I44" s="74">
        <f t="shared" si="3"/>
        <v>122</v>
      </c>
      <c r="J44" s="74">
        <v>109</v>
      </c>
      <c r="K44" s="74">
        <v>13</v>
      </c>
      <c r="L44" s="71"/>
      <c r="M44" s="71"/>
    </row>
    <row r="45" spans="1:13" ht="13.5">
      <c r="A45" s="68" t="s">
        <v>80</v>
      </c>
      <c r="B45" s="63">
        <f>'[1]医疗补助资金测算表'!I55</f>
        <v>22</v>
      </c>
      <c r="C45" s="63"/>
      <c r="D45" s="64">
        <f t="shared" si="0"/>
        <v>0</v>
      </c>
      <c r="E45" s="63">
        <f>'[1]医疗补助资金测算表'!K55</f>
        <v>767</v>
      </c>
      <c r="F45" s="63"/>
      <c r="G45" s="64">
        <f t="shared" si="1"/>
        <v>0</v>
      </c>
      <c r="H45" s="64"/>
      <c r="I45" s="74">
        <f t="shared" si="3"/>
        <v>68</v>
      </c>
      <c r="J45" s="74">
        <v>61</v>
      </c>
      <c r="K45" s="74">
        <v>7</v>
      </c>
      <c r="L45" s="71"/>
      <c r="M45" s="71"/>
    </row>
    <row r="46" spans="1:13" ht="13.5">
      <c r="A46" s="68" t="s">
        <v>81</v>
      </c>
      <c r="B46" s="63">
        <f>'[1]医疗补助资金测算表'!I56</f>
        <v>11</v>
      </c>
      <c r="C46" s="63"/>
      <c r="D46" s="64">
        <f t="shared" si="0"/>
        <v>0</v>
      </c>
      <c r="E46" s="63">
        <f>'[1]医疗补助资金测算表'!K56</f>
        <v>202</v>
      </c>
      <c r="F46" s="63"/>
      <c r="G46" s="64">
        <f t="shared" si="1"/>
        <v>0</v>
      </c>
      <c r="H46" s="64"/>
      <c r="I46" s="74">
        <f aca="true" t="shared" si="4" ref="I46:I77">SUM(J46:K46)</f>
        <v>27</v>
      </c>
      <c r="J46" s="74">
        <v>24</v>
      </c>
      <c r="K46" s="74">
        <v>3</v>
      </c>
      <c r="L46" s="71"/>
      <c r="M46" s="71"/>
    </row>
    <row r="47" spans="1:13" ht="13.5">
      <c r="A47" s="68" t="s">
        <v>82</v>
      </c>
      <c r="B47" s="63">
        <f>'[1]医疗补助资金测算表'!I57</f>
        <v>10</v>
      </c>
      <c r="C47" s="63"/>
      <c r="D47" s="64">
        <f t="shared" si="0"/>
        <v>0</v>
      </c>
      <c r="E47" s="63">
        <f>'[1]医疗补助资金测算表'!K57</f>
        <v>224</v>
      </c>
      <c r="F47" s="63"/>
      <c r="G47" s="64">
        <f t="shared" si="1"/>
        <v>0</v>
      </c>
      <c r="H47" s="64"/>
      <c r="I47" s="74">
        <f t="shared" si="4"/>
        <v>27</v>
      </c>
      <c r="J47" s="74">
        <v>24</v>
      </c>
      <c r="K47" s="74">
        <v>3</v>
      </c>
      <c r="L47" s="71"/>
      <c r="M47" s="71"/>
    </row>
    <row r="48" spans="1:13" s="59" customFormat="1" ht="13.5">
      <c r="A48" s="65" t="s">
        <v>83</v>
      </c>
      <c r="B48" s="66">
        <f>'[1]医疗补助资金测算表'!I58</f>
        <v>474</v>
      </c>
      <c r="C48" s="66">
        <f>SUM(B48:B54)</f>
        <v>2146</v>
      </c>
      <c r="D48" s="67">
        <f t="shared" si="0"/>
        <v>0.2146</v>
      </c>
      <c r="E48" s="66">
        <f>'[1]医疗补助资金测算表'!K58</f>
        <v>9929</v>
      </c>
      <c r="F48" s="66">
        <f>SUM(E48:E54)</f>
        <v>43041</v>
      </c>
      <c r="G48" s="67">
        <f t="shared" si="1"/>
        <v>4.3041</v>
      </c>
      <c r="H48" s="64">
        <f>G48+D48</f>
        <v>4.5187</v>
      </c>
      <c r="I48" s="74">
        <f t="shared" si="4"/>
        <v>746</v>
      </c>
      <c r="J48" s="72">
        <v>636</v>
      </c>
      <c r="K48" s="72">
        <v>110</v>
      </c>
      <c r="L48" s="73">
        <f>SUM(J48:J54)</f>
        <v>3048</v>
      </c>
      <c r="M48" s="73">
        <f>SUM(K48:K54)</f>
        <v>424</v>
      </c>
    </row>
    <row r="49" spans="1:13" ht="13.5">
      <c r="A49" s="68" t="s">
        <v>84</v>
      </c>
      <c r="B49" s="63">
        <f>'[1]医疗补助资金测算表'!I59</f>
        <v>337</v>
      </c>
      <c r="C49" s="63"/>
      <c r="D49" s="64">
        <f t="shared" si="0"/>
        <v>0</v>
      </c>
      <c r="E49" s="63">
        <f>'[1]医疗补助资金测算表'!K59</f>
        <v>7979</v>
      </c>
      <c r="F49" s="63"/>
      <c r="G49" s="64">
        <f t="shared" si="1"/>
        <v>0</v>
      </c>
      <c r="H49" s="64"/>
      <c r="I49" s="74">
        <f t="shared" si="4"/>
        <v>660</v>
      </c>
      <c r="J49" s="74">
        <v>596</v>
      </c>
      <c r="K49" s="74">
        <v>64</v>
      </c>
      <c r="L49" s="71"/>
      <c r="M49" s="71"/>
    </row>
    <row r="50" spans="1:13" ht="13.5">
      <c r="A50" s="68" t="s">
        <v>85</v>
      </c>
      <c r="B50" s="63">
        <f>'[1]医疗补助资金测算表'!I60</f>
        <v>344</v>
      </c>
      <c r="C50" s="63"/>
      <c r="D50" s="64">
        <f t="shared" si="0"/>
        <v>0</v>
      </c>
      <c r="E50" s="63">
        <f>'[1]医疗补助资金测算表'!K60</f>
        <v>5799</v>
      </c>
      <c r="F50" s="63"/>
      <c r="G50" s="64">
        <f t="shared" si="1"/>
        <v>0</v>
      </c>
      <c r="H50" s="64"/>
      <c r="I50" s="74">
        <f t="shared" si="4"/>
        <v>482</v>
      </c>
      <c r="J50" s="74">
        <v>432</v>
      </c>
      <c r="K50" s="74">
        <v>50</v>
      </c>
      <c r="L50" s="71"/>
      <c r="M50" s="71"/>
    </row>
    <row r="51" spans="1:13" ht="13.5">
      <c r="A51" s="68" t="s">
        <v>86</v>
      </c>
      <c r="B51" s="63">
        <f>'[1]医疗补助资金测算表'!I61</f>
        <v>278</v>
      </c>
      <c r="C51" s="63"/>
      <c r="D51" s="64">
        <f t="shared" si="0"/>
        <v>0</v>
      </c>
      <c r="E51" s="63">
        <f>'[1]医疗补助资金测算表'!K61</f>
        <v>5844</v>
      </c>
      <c r="F51" s="63"/>
      <c r="G51" s="64">
        <f t="shared" si="1"/>
        <v>0</v>
      </c>
      <c r="H51" s="64"/>
      <c r="I51" s="74">
        <f t="shared" si="4"/>
        <v>465</v>
      </c>
      <c r="J51" s="74">
        <v>399</v>
      </c>
      <c r="K51" s="74">
        <v>66</v>
      </c>
      <c r="L51" s="71"/>
      <c r="M51" s="71"/>
    </row>
    <row r="52" spans="1:13" ht="13.5">
      <c r="A52" s="68" t="s">
        <v>87</v>
      </c>
      <c r="B52" s="63">
        <f>'[1]医疗补助资金测算表'!I62</f>
        <v>225</v>
      </c>
      <c r="C52" s="63"/>
      <c r="D52" s="64">
        <f t="shared" si="0"/>
        <v>0</v>
      </c>
      <c r="E52" s="63">
        <f>'[1]医疗补助资金测算表'!K62</f>
        <v>3391</v>
      </c>
      <c r="F52" s="63"/>
      <c r="G52" s="64">
        <f t="shared" si="1"/>
        <v>0</v>
      </c>
      <c r="H52" s="64"/>
      <c r="I52" s="74">
        <f t="shared" si="4"/>
        <v>304</v>
      </c>
      <c r="J52" s="74">
        <v>272</v>
      </c>
      <c r="K52" s="74">
        <v>32</v>
      </c>
      <c r="L52" s="71"/>
      <c r="M52" s="71"/>
    </row>
    <row r="53" spans="1:13" ht="13.5">
      <c r="A53" s="68" t="s">
        <v>88</v>
      </c>
      <c r="B53" s="63">
        <f>'[1]医疗补助资金测算表'!I63</f>
        <v>199</v>
      </c>
      <c r="C53" s="63"/>
      <c r="D53" s="64">
        <f t="shared" si="0"/>
        <v>0</v>
      </c>
      <c r="E53" s="63">
        <f>'[1]医疗补助资金测算表'!K63</f>
        <v>3994</v>
      </c>
      <c r="F53" s="63"/>
      <c r="G53" s="64">
        <f t="shared" si="1"/>
        <v>0</v>
      </c>
      <c r="H53" s="64"/>
      <c r="I53" s="74">
        <f t="shared" si="4"/>
        <v>330</v>
      </c>
      <c r="J53" s="74">
        <v>284</v>
      </c>
      <c r="K53" s="74">
        <v>46</v>
      </c>
      <c r="L53" s="71"/>
      <c r="M53" s="71"/>
    </row>
    <row r="54" spans="1:13" ht="13.5">
      <c r="A54" s="68" t="s">
        <v>89</v>
      </c>
      <c r="B54" s="63">
        <f>'[1]医疗补助资金测算表'!I64</f>
        <v>289</v>
      </c>
      <c r="C54" s="63"/>
      <c r="D54" s="64">
        <f t="shared" si="0"/>
        <v>0</v>
      </c>
      <c r="E54" s="63">
        <f>'[1]医疗补助资金测算表'!K64</f>
        <v>6105</v>
      </c>
      <c r="F54" s="63"/>
      <c r="G54" s="64">
        <f t="shared" si="1"/>
        <v>0</v>
      </c>
      <c r="H54" s="64"/>
      <c r="I54" s="74">
        <f t="shared" si="4"/>
        <v>485</v>
      </c>
      <c r="J54" s="74">
        <v>429</v>
      </c>
      <c r="K54" s="74">
        <v>56</v>
      </c>
      <c r="L54" s="71"/>
      <c r="M54" s="71"/>
    </row>
    <row r="55" spans="1:13" s="59" customFormat="1" ht="13.5">
      <c r="A55" s="65" t="s">
        <v>90</v>
      </c>
      <c r="B55" s="66">
        <f>'[1]医疗补助资金测算表'!I65</f>
        <v>555</v>
      </c>
      <c r="C55" s="66">
        <f>SUM(B55:B62)</f>
        <v>919</v>
      </c>
      <c r="D55" s="67">
        <f t="shared" si="0"/>
        <v>0.0919</v>
      </c>
      <c r="E55" s="66">
        <f>'[1]医疗补助资金测算表'!K65</f>
        <v>11642</v>
      </c>
      <c r="F55" s="66">
        <f>SUM(E55:E62)</f>
        <v>20096</v>
      </c>
      <c r="G55" s="67">
        <f t="shared" si="1"/>
        <v>2.0096</v>
      </c>
      <c r="H55" s="64">
        <f>G55+D55</f>
        <v>2.1014999999999997</v>
      </c>
      <c r="I55" s="74">
        <f t="shared" si="4"/>
        <v>787</v>
      </c>
      <c r="J55" s="72">
        <v>734</v>
      </c>
      <c r="K55" s="72">
        <v>53</v>
      </c>
      <c r="L55" s="73">
        <f>SUM(J55:J62)</f>
        <v>1455</v>
      </c>
      <c r="M55" s="73">
        <f>SUM(K55:K62)</f>
        <v>134</v>
      </c>
    </row>
    <row r="56" spans="1:13" ht="13.5">
      <c r="A56" s="68" t="s">
        <v>91</v>
      </c>
      <c r="B56" s="63">
        <f>'[1]医疗补助资金测算表'!I66</f>
        <v>86</v>
      </c>
      <c r="C56" s="63"/>
      <c r="D56" s="64">
        <f t="shared" si="0"/>
        <v>0</v>
      </c>
      <c r="E56" s="63">
        <f>'[1]医疗补助资金测算表'!K66</f>
        <v>2014</v>
      </c>
      <c r="F56" s="63"/>
      <c r="G56" s="64">
        <f t="shared" si="1"/>
        <v>0</v>
      </c>
      <c r="H56" s="64"/>
      <c r="I56" s="74">
        <f t="shared" si="4"/>
        <v>159</v>
      </c>
      <c r="J56" s="74">
        <v>145</v>
      </c>
      <c r="K56" s="74">
        <v>14</v>
      </c>
      <c r="L56" s="71"/>
      <c r="M56" s="71"/>
    </row>
    <row r="57" spans="1:13" ht="13.5">
      <c r="A57" s="68" t="s">
        <v>92</v>
      </c>
      <c r="B57" s="63">
        <f>'[1]医疗补助资金测算表'!I67</f>
        <v>58</v>
      </c>
      <c r="C57" s="63"/>
      <c r="D57" s="64">
        <f t="shared" si="0"/>
        <v>0</v>
      </c>
      <c r="E57" s="63">
        <f>'[1]医疗补助资金测算表'!K67</f>
        <v>1676</v>
      </c>
      <c r="F57" s="63"/>
      <c r="G57" s="64">
        <f t="shared" si="1"/>
        <v>0</v>
      </c>
      <c r="H57" s="64"/>
      <c r="I57" s="74">
        <f t="shared" si="4"/>
        <v>151</v>
      </c>
      <c r="J57" s="74">
        <v>134</v>
      </c>
      <c r="K57" s="74">
        <v>17</v>
      </c>
      <c r="L57" s="71"/>
      <c r="M57" s="71"/>
    </row>
    <row r="58" spans="1:13" ht="13.5">
      <c r="A58" s="68" t="s">
        <v>93</v>
      </c>
      <c r="B58" s="63">
        <f>'[1]医疗补助资金测算表'!I68</f>
        <v>69</v>
      </c>
      <c r="C58" s="63"/>
      <c r="D58" s="64">
        <f t="shared" si="0"/>
        <v>0</v>
      </c>
      <c r="E58" s="63">
        <f>'[1]医疗补助资金测算表'!K68</f>
        <v>1149</v>
      </c>
      <c r="F58" s="63"/>
      <c r="G58" s="64">
        <f t="shared" si="1"/>
        <v>0</v>
      </c>
      <c r="H58" s="64"/>
      <c r="I58" s="74">
        <f t="shared" si="4"/>
        <v>121</v>
      </c>
      <c r="J58" s="74">
        <v>108</v>
      </c>
      <c r="K58" s="74">
        <v>13</v>
      </c>
      <c r="L58" s="71"/>
      <c r="M58" s="71"/>
    </row>
    <row r="59" spans="1:13" ht="13.5">
      <c r="A59" s="68" t="s">
        <v>94</v>
      </c>
      <c r="B59" s="63">
        <f>'[1]医疗补助资金测算表'!I69</f>
        <v>44</v>
      </c>
      <c r="C59" s="63"/>
      <c r="D59" s="64">
        <f t="shared" si="0"/>
        <v>0</v>
      </c>
      <c r="E59" s="63">
        <f>'[1]医疗补助资金测算表'!K69</f>
        <v>1366</v>
      </c>
      <c r="F59" s="63"/>
      <c r="G59" s="64">
        <f t="shared" si="1"/>
        <v>0</v>
      </c>
      <c r="H59" s="64"/>
      <c r="I59" s="74">
        <f t="shared" si="4"/>
        <v>123</v>
      </c>
      <c r="J59" s="74">
        <v>111</v>
      </c>
      <c r="K59" s="74">
        <v>12</v>
      </c>
      <c r="L59" s="71"/>
      <c r="M59" s="71"/>
    </row>
    <row r="60" spans="1:13" ht="13.5">
      <c r="A60" s="68" t="s">
        <v>95</v>
      </c>
      <c r="B60" s="63">
        <f>'[1]医疗补助资金测算表'!I70</f>
        <v>40</v>
      </c>
      <c r="C60" s="63"/>
      <c r="D60" s="64">
        <f t="shared" si="0"/>
        <v>0</v>
      </c>
      <c r="E60" s="63">
        <f>'[1]医疗补助资金测算表'!K70</f>
        <v>826</v>
      </c>
      <c r="F60" s="63"/>
      <c r="G60" s="64">
        <f t="shared" si="1"/>
        <v>0</v>
      </c>
      <c r="H60" s="64"/>
      <c r="I60" s="74">
        <f t="shared" si="4"/>
        <v>87</v>
      </c>
      <c r="J60" s="74">
        <v>76</v>
      </c>
      <c r="K60" s="74">
        <v>11</v>
      </c>
      <c r="L60" s="71"/>
      <c r="M60" s="71"/>
    </row>
    <row r="61" spans="1:13" ht="13.5">
      <c r="A61" s="68" t="s">
        <v>96</v>
      </c>
      <c r="B61" s="63">
        <f>'[1]医疗补助资金测算表'!I71</f>
        <v>37</v>
      </c>
      <c r="C61" s="63"/>
      <c r="D61" s="64">
        <f t="shared" si="0"/>
        <v>0</v>
      </c>
      <c r="E61" s="63">
        <f>'[1]医疗补助资金测算表'!K71</f>
        <v>849</v>
      </c>
      <c r="F61" s="63"/>
      <c r="G61" s="64">
        <f t="shared" si="1"/>
        <v>0</v>
      </c>
      <c r="H61" s="64"/>
      <c r="I61" s="74">
        <f t="shared" si="4"/>
        <v>92</v>
      </c>
      <c r="J61" s="74">
        <v>84</v>
      </c>
      <c r="K61" s="74">
        <v>8</v>
      </c>
      <c r="L61" s="71"/>
      <c r="M61" s="71"/>
    </row>
    <row r="62" spans="1:13" ht="13.5">
      <c r="A62" s="68" t="s">
        <v>97</v>
      </c>
      <c r="B62" s="63">
        <f>'[1]医疗补助资金测算表'!I72</f>
        <v>30</v>
      </c>
      <c r="C62" s="63"/>
      <c r="D62" s="64">
        <f t="shared" si="0"/>
        <v>0</v>
      </c>
      <c r="E62" s="63">
        <f>'[1]医疗补助资金测算表'!K72</f>
        <v>574</v>
      </c>
      <c r="F62" s="63"/>
      <c r="G62" s="64">
        <f t="shared" si="1"/>
        <v>0</v>
      </c>
      <c r="H62" s="64"/>
      <c r="I62" s="74">
        <f t="shared" si="4"/>
        <v>69</v>
      </c>
      <c r="J62" s="74">
        <v>63</v>
      </c>
      <c r="K62" s="74">
        <v>6</v>
      </c>
      <c r="L62" s="71"/>
      <c r="M62" s="71"/>
    </row>
    <row r="63" spans="1:13" s="59" customFormat="1" ht="13.5">
      <c r="A63" s="65" t="s">
        <v>98</v>
      </c>
      <c r="B63" s="66">
        <f>'[1]医疗补助资金测算表'!I73</f>
        <v>245</v>
      </c>
      <c r="C63" s="66">
        <f>SUM(B63:B67)</f>
        <v>958</v>
      </c>
      <c r="D63" s="67">
        <f t="shared" si="0"/>
        <v>0.0958</v>
      </c>
      <c r="E63" s="66">
        <f>'[1]医疗补助资金测算表'!K73</f>
        <v>4018</v>
      </c>
      <c r="F63" s="66">
        <f>SUM(E63:E67)</f>
        <v>17021</v>
      </c>
      <c r="G63" s="67">
        <f t="shared" si="1"/>
        <v>1.7021</v>
      </c>
      <c r="H63" s="64">
        <f>G63+D63</f>
        <v>1.7978999999999998</v>
      </c>
      <c r="I63" s="74">
        <f t="shared" si="4"/>
        <v>345</v>
      </c>
      <c r="J63" s="72">
        <v>307</v>
      </c>
      <c r="K63" s="72">
        <v>38</v>
      </c>
      <c r="L63" s="73">
        <f>SUM(J63:J67)</f>
        <v>1266</v>
      </c>
      <c r="M63" s="73">
        <f>SUM(K63:K67)</f>
        <v>160</v>
      </c>
    </row>
    <row r="64" spans="1:13" ht="13.5">
      <c r="A64" s="68" t="s">
        <v>99</v>
      </c>
      <c r="B64" s="63">
        <f>'[1]医疗补助资金测算表'!I74</f>
        <v>267</v>
      </c>
      <c r="C64" s="63"/>
      <c r="D64" s="64">
        <f t="shared" si="0"/>
        <v>0</v>
      </c>
      <c r="E64" s="63">
        <f>'[1]医疗补助资金测算表'!K74</f>
        <v>4658</v>
      </c>
      <c r="F64" s="63"/>
      <c r="G64" s="64">
        <f t="shared" si="1"/>
        <v>0</v>
      </c>
      <c r="H64" s="64"/>
      <c r="I64" s="74">
        <f t="shared" si="4"/>
        <v>367</v>
      </c>
      <c r="J64" s="74">
        <v>329</v>
      </c>
      <c r="K64" s="74">
        <v>38</v>
      </c>
      <c r="L64" s="71"/>
      <c r="M64" s="71"/>
    </row>
    <row r="65" spans="1:13" ht="13.5">
      <c r="A65" s="68" t="s">
        <v>100</v>
      </c>
      <c r="B65" s="63">
        <f>'[1]医疗补助资金测算表'!I75</f>
        <v>68</v>
      </c>
      <c r="C65" s="63"/>
      <c r="D65" s="64">
        <f t="shared" si="0"/>
        <v>0</v>
      </c>
      <c r="E65" s="63">
        <f>'[1]医疗补助资金测算表'!K75</f>
        <v>1133</v>
      </c>
      <c r="F65" s="63"/>
      <c r="G65" s="64">
        <f t="shared" si="1"/>
        <v>0</v>
      </c>
      <c r="H65" s="64"/>
      <c r="I65" s="74">
        <f t="shared" si="4"/>
        <v>117</v>
      </c>
      <c r="J65" s="74">
        <v>104</v>
      </c>
      <c r="K65" s="74">
        <v>13</v>
      </c>
      <c r="L65" s="71"/>
      <c r="M65" s="71"/>
    </row>
    <row r="66" spans="1:13" ht="13.5">
      <c r="A66" s="68" t="s">
        <v>101</v>
      </c>
      <c r="B66" s="63">
        <f>'[1]医疗补助资金测算表'!I76</f>
        <v>240</v>
      </c>
      <c r="C66" s="63"/>
      <c r="D66" s="64">
        <f aca="true" t="shared" si="5" ref="D66:D95">C66/10000</f>
        <v>0</v>
      </c>
      <c r="E66" s="63">
        <f>'[1]医疗补助资金测算表'!K76</f>
        <v>4472</v>
      </c>
      <c r="F66" s="63"/>
      <c r="G66" s="64">
        <f t="shared" si="1"/>
        <v>0</v>
      </c>
      <c r="H66" s="64"/>
      <c r="I66" s="74">
        <f t="shared" si="4"/>
        <v>380</v>
      </c>
      <c r="J66" s="74">
        <v>336</v>
      </c>
      <c r="K66" s="74">
        <v>44</v>
      </c>
      <c r="L66" s="71"/>
      <c r="M66" s="71"/>
    </row>
    <row r="67" spans="1:13" ht="13.5">
      <c r="A67" s="68" t="s">
        <v>102</v>
      </c>
      <c r="B67" s="63">
        <f>'[1]医疗补助资金测算表'!I77</f>
        <v>138</v>
      </c>
      <c r="C67" s="63"/>
      <c r="D67" s="64">
        <f t="shared" si="5"/>
        <v>0</v>
      </c>
      <c r="E67" s="63">
        <f>'[1]医疗补助资金测算表'!K77</f>
        <v>2740</v>
      </c>
      <c r="F67" s="63"/>
      <c r="G67" s="64">
        <f aca="true" t="shared" si="6" ref="G67:G95">F67/10000</f>
        <v>0</v>
      </c>
      <c r="H67" s="64"/>
      <c r="I67" s="74">
        <f t="shared" si="4"/>
        <v>217</v>
      </c>
      <c r="J67" s="74">
        <v>190</v>
      </c>
      <c r="K67" s="74">
        <v>27</v>
      </c>
      <c r="L67" s="71"/>
      <c r="M67" s="71"/>
    </row>
    <row r="68" spans="1:13" s="59" customFormat="1" ht="13.5">
      <c r="A68" s="75" t="s">
        <v>103</v>
      </c>
      <c r="B68" s="66">
        <f>'[1]医疗补助资金测算表'!I78</f>
        <v>387</v>
      </c>
      <c r="C68" s="66">
        <f>SUM(B68:B73)</f>
        <v>1311</v>
      </c>
      <c r="D68" s="67">
        <f t="shared" si="5"/>
        <v>0.1311</v>
      </c>
      <c r="E68" s="66">
        <f>'[1]医疗补助资金测算表'!K78</f>
        <v>15619</v>
      </c>
      <c r="F68" s="66">
        <f>SUM(E68:E73)</f>
        <v>46550</v>
      </c>
      <c r="G68" s="67">
        <f t="shared" si="6"/>
        <v>4.655</v>
      </c>
      <c r="H68" s="64">
        <f>G68+D68</f>
        <v>4.7861</v>
      </c>
      <c r="I68" s="74">
        <f t="shared" si="4"/>
        <v>1123</v>
      </c>
      <c r="J68" s="72">
        <v>1011</v>
      </c>
      <c r="K68" s="72">
        <v>112</v>
      </c>
      <c r="L68" s="73">
        <f>SUM(J68:J73)</f>
        <v>3232</v>
      </c>
      <c r="M68" s="73">
        <f>SUM(K68:K73)</f>
        <v>354</v>
      </c>
    </row>
    <row r="69" spans="1:13" ht="13.5">
      <c r="A69" s="68" t="s">
        <v>104</v>
      </c>
      <c r="B69" s="63">
        <f>'[1]医疗补助资金测算表'!I79</f>
        <v>194</v>
      </c>
      <c r="C69" s="63"/>
      <c r="D69" s="64">
        <f t="shared" si="5"/>
        <v>0</v>
      </c>
      <c r="E69" s="63">
        <f>'[1]医疗补助资金测算表'!K79</f>
        <v>7141</v>
      </c>
      <c r="F69" s="63"/>
      <c r="G69" s="64">
        <f t="shared" si="6"/>
        <v>0</v>
      </c>
      <c r="H69" s="64"/>
      <c r="I69" s="74">
        <f t="shared" si="4"/>
        <v>536</v>
      </c>
      <c r="J69" s="74">
        <v>481</v>
      </c>
      <c r="K69" s="74">
        <v>55</v>
      </c>
      <c r="L69" s="71"/>
      <c r="M69" s="71"/>
    </row>
    <row r="70" spans="1:13" ht="13.5">
      <c r="A70" s="68" t="s">
        <v>105</v>
      </c>
      <c r="B70" s="63">
        <f>'[1]医疗补助资金测算表'!I80</f>
        <v>333</v>
      </c>
      <c r="C70" s="63"/>
      <c r="D70" s="64">
        <f t="shared" si="5"/>
        <v>0</v>
      </c>
      <c r="E70" s="63">
        <f>'[1]医疗补助资金测算表'!K80</f>
        <v>8951</v>
      </c>
      <c r="F70" s="63"/>
      <c r="G70" s="64">
        <f t="shared" si="6"/>
        <v>0</v>
      </c>
      <c r="H70" s="64"/>
      <c r="I70" s="74">
        <f t="shared" si="4"/>
        <v>723</v>
      </c>
      <c r="J70" s="74">
        <v>652</v>
      </c>
      <c r="K70" s="74">
        <v>71</v>
      </c>
      <c r="L70" s="71"/>
      <c r="M70" s="71"/>
    </row>
    <row r="71" spans="1:13" ht="13.5">
      <c r="A71" s="68" t="s">
        <v>106</v>
      </c>
      <c r="B71" s="63">
        <f>'[1]医疗补助资金测算表'!I81</f>
        <v>169</v>
      </c>
      <c r="C71" s="63"/>
      <c r="D71" s="64">
        <f t="shared" si="5"/>
        <v>0</v>
      </c>
      <c r="E71" s="63">
        <f>'[1]医疗补助资金测算表'!K81</f>
        <v>7327</v>
      </c>
      <c r="F71" s="63"/>
      <c r="G71" s="64">
        <f t="shared" si="6"/>
        <v>0</v>
      </c>
      <c r="H71" s="64"/>
      <c r="I71" s="74">
        <f t="shared" si="4"/>
        <v>531</v>
      </c>
      <c r="J71" s="74">
        <v>479</v>
      </c>
      <c r="K71" s="74">
        <v>52</v>
      </c>
      <c r="L71" s="71"/>
      <c r="M71" s="71"/>
    </row>
    <row r="72" spans="1:13" ht="13.5">
      <c r="A72" s="68" t="s">
        <v>107</v>
      </c>
      <c r="B72" s="63">
        <f>'[1]医疗补助资金测算表'!I82</f>
        <v>122</v>
      </c>
      <c r="C72" s="63"/>
      <c r="D72" s="64">
        <f t="shared" si="5"/>
        <v>0</v>
      </c>
      <c r="E72" s="63">
        <f>'[1]医疗补助资金测算表'!K82</f>
        <v>3797</v>
      </c>
      <c r="F72" s="63"/>
      <c r="G72" s="64">
        <f t="shared" si="6"/>
        <v>0</v>
      </c>
      <c r="H72" s="64"/>
      <c r="I72" s="74">
        <f t="shared" si="4"/>
        <v>325</v>
      </c>
      <c r="J72" s="74">
        <v>293</v>
      </c>
      <c r="K72" s="74">
        <v>32</v>
      </c>
      <c r="L72" s="71"/>
      <c r="M72" s="71"/>
    </row>
    <row r="73" spans="1:13" ht="13.5">
      <c r="A73" s="68" t="s">
        <v>108</v>
      </c>
      <c r="B73" s="63">
        <f>'[1]医疗补助资金测算表'!I83</f>
        <v>106</v>
      </c>
      <c r="C73" s="63"/>
      <c r="D73" s="64">
        <f t="shared" si="5"/>
        <v>0</v>
      </c>
      <c r="E73" s="63">
        <f>'[1]医疗补助资金测算表'!K83</f>
        <v>3715</v>
      </c>
      <c r="F73" s="63"/>
      <c r="G73" s="64">
        <f t="shared" si="6"/>
        <v>0</v>
      </c>
      <c r="H73" s="64"/>
      <c r="I73" s="74">
        <f t="shared" si="4"/>
        <v>348</v>
      </c>
      <c r="J73" s="74">
        <v>316</v>
      </c>
      <c r="K73" s="74">
        <v>32</v>
      </c>
      <c r="L73" s="71"/>
      <c r="M73" s="71"/>
    </row>
    <row r="74" spans="1:13" s="59" customFormat="1" ht="13.5">
      <c r="A74" s="65" t="s">
        <v>109</v>
      </c>
      <c r="B74" s="66">
        <f>'[1]医疗补助资金测算表'!I84</f>
        <v>649</v>
      </c>
      <c r="C74" s="66">
        <f>SUM(B74:B77)</f>
        <v>1153</v>
      </c>
      <c r="D74" s="67">
        <f t="shared" si="5"/>
        <v>0.1153</v>
      </c>
      <c r="E74" s="66">
        <f>'[1]医疗补助资金测算表'!K84</f>
        <v>11670</v>
      </c>
      <c r="F74" s="66">
        <f>SUM(E74:E77)</f>
        <v>26256</v>
      </c>
      <c r="G74" s="67">
        <f t="shared" si="6"/>
        <v>2.6256</v>
      </c>
      <c r="H74" s="64">
        <f>G74+D74</f>
        <v>2.7409</v>
      </c>
      <c r="I74" s="74">
        <f t="shared" si="4"/>
        <v>964</v>
      </c>
      <c r="J74" s="72">
        <v>862</v>
      </c>
      <c r="K74" s="72">
        <v>102</v>
      </c>
      <c r="L74" s="73">
        <f>SUM(J74:J77)</f>
        <v>1940</v>
      </c>
      <c r="M74" s="73">
        <f>SUM(K74:K77)</f>
        <v>257</v>
      </c>
    </row>
    <row r="75" spans="1:13" ht="13.5">
      <c r="A75" s="68" t="s">
        <v>110</v>
      </c>
      <c r="B75" s="63">
        <f>'[1]医疗补助资金测算表'!I85</f>
        <v>257</v>
      </c>
      <c r="C75" s="63"/>
      <c r="D75" s="64">
        <f t="shared" si="5"/>
        <v>0</v>
      </c>
      <c r="E75" s="63">
        <f>'[1]医疗补助资金测算表'!K85</f>
        <v>7320</v>
      </c>
      <c r="F75" s="63"/>
      <c r="G75" s="64">
        <f t="shared" si="6"/>
        <v>0</v>
      </c>
      <c r="H75" s="64"/>
      <c r="I75" s="74">
        <f t="shared" si="4"/>
        <v>602</v>
      </c>
      <c r="J75" s="74">
        <v>530</v>
      </c>
      <c r="K75" s="74">
        <v>72</v>
      </c>
      <c r="L75" s="71"/>
      <c r="M75" s="71"/>
    </row>
    <row r="76" spans="1:13" ht="13.5">
      <c r="A76" s="68" t="s">
        <v>111</v>
      </c>
      <c r="B76" s="63">
        <f>'[1]医疗补助资金测算表'!I86</f>
        <v>77</v>
      </c>
      <c r="C76" s="63"/>
      <c r="D76" s="64">
        <f t="shared" si="5"/>
        <v>0</v>
      </c>
      <c r="E76" s="63">
        <f>'[1]医疗补助资金测算表'!K86</f>
        <v>1944</v>
      </c>
      <c r="F76" s="63"/>
      <c r="G76" s="64">
        <f t="shared" si="6"/>
        <v>0</v>
      </c>
      <c r="H76" s="64"/>
      <c r="I76" s="74">
        <f t="shared" si="4"/>
        <v>174</v>
      </c>
      <c r="J76" s="74">
        <v>141</v>
      </c>
      <c r="K76" s="74">
        <v>33</v>
      </c>
      <c r="L76" s="71"/>
      <c r="M76" s="71"/>
    </row>
    <row r="77" spans="1:13" ht="13.5">
      <c r="A77" s="68" t="s">
        <v>112</v>
      </c>
      <c r="B77" s="63">
        <f>'[1]医疗补助资金测算表'!I87</f>
        <v>170</v>
      </c>
      <c r="C77" s="63"/>
      <c r="D77" s="64">
        <f t="shared" si="5"/>
        <v>0</v>
      </c>
      <c r="E77" s="63">
        <f>'[1]医疗补助资金测算表'!K87</f>
        <v>5322</v>
      </c>
      <c r="F77" s="63"/>
      <c r="G77" s="64">
        <f t="shared" si="6"/>
        <v>0</v>
      </c>
      <c r="H77" s="64"/>
      <c r="I77" s="74">
        <f t="shared" si="4"/>
        <v>457</v>
      </c>
      <c r="J77" s="74">
        <v>407</v>
      </c>
      <c r="K77" s="74">
        <v>50</v>
      </c>
      <c r="L77" s="71"/>
      <c r="M77" s="71"/>
    </row>
    <row r="78" spans="1:13" s="59" customFormat="1" ht="13.5">
      <c r="A78" s="75" t="s">
        <v>113</v>
      </c>
      <c r="B78" s="66">
        <f>'[1]医疗补助资金测算表'!I88</f>
        <v>171</v>
      </c>
      <c r="C78" s="66">
        <f>SUM(B78:B84)</f>
        <v>335</v>
      </c>
      <c r="D78" s="67">
        <f t="shared" si="5"/>
        <v>0.0335</v>
      </c>
      <c r="E78" s="66">
        <f>'[1]医疗补助资金测算表'!K88</f>
        <v>2349</v>
      </c>
      <c r="F78" s="66">
        <f>SUM(E78:E84)</f>
        <v>5514</v>
      </c>
      <c r="G78" s="67">
        <f t="shared" si="6"/>
        <v>0.5514</v>
      </c>
      <c r="H78" s="64">
        <f>G78+D78</f>
        <v>0.5849</v>
      </c>
      <c r="I78" s="74">
        <f aca="true" t="shared" si="7" ref="I78:I99">SUM(J78:K78)</f>
        <v>261</v>
      </c>
      <c r="J78" s="72">
        <v>237</v>
      </c>
      <c r="K78" s="72">
        <v>24</v>
      </c>
      <c r="L78" s="73">
        <f>SUM(J78:J84)</f>
        <v>499</v>
      </c>
      <c r="M78" s="73">
        <f>SUM(K78:K84)</f>
        <v>75</v>
      </c>
    </row>
    <row r="79" spans="1:13" ht="13.5">
      <c r="A79" s="68" t="s">
        <v>114</v>
      </c>
      <c r="B79" s="63">
        <f>'[1]医疗补助资金测算表'!I89</f>
        <v>15</v>
      </c>
      <c r="C79" s="63"/>
      <c r="D79" s="64">
        <f t="shared" si="5"/>
        <v>0</v>
      </c>
      <c r="E79" s="63">
        <f>'[1]医疗补助资金测算表'!K89</f>
        <v>236</v>
      </c>
      <c r="F79" s="63"/>
      <c r="G79" s="64">
        <f t="shared" si="6"/>
        <v>0</v>
      </c>
      <c r="H79" s="64"/>
      <c r="I79" s="74">
        <f t="shared" si="7"/>
        <v>32</v>
      </c>
      <c r="J79" s="74">
        <v>24</v>
      </c>
      <c r="K79" s="74">
        <v>8</v>
      </c>
      <c r="L79" s="71"/>
      <c r="M79" s="71"/>
    </row>
    <row r="80" spans="1:13" ht="13.5">
      <c r="A80" s="68" t="s">
        <v>115</v>
      </c>
      <c r="B80" s="63">
        <f>'[1]医疗补助资金测算表'!I90</f>
        <v>16</v>
      </c>
      <c r="C80" s="63"/>
      <c r="D80" s="64">
        <f t="shared" si="5"/>
        <v>0</v>
      </c>
      <c r="E80" s="63">
        <f>'[1]医疗补助资金测算表'!K90</f>
        <v>348</v>
      </c>
      <c r="F80" s="63"/>
      <c r="G80" s="64">
        <f t="shared" si="6"/>
        <v>0</v>
      </c>
      <c r="H80" s="64"/>
      <c r="I80" s="74">
        <f t="shared" si="7"/>
        <v>52</v>
      </c>
      <c r="J80" s="74">
        <v>46</v>
      </c>
      <c r="K80" s="74">
        <v>6</v>
      </c>
      <c r="L80" s="71"/>
      <c r="M80" s="71"/>
    </row>
    <row r="81" spans="1:13" ht="13.5">
      <c r="A81" s="68" t="s">
        <v>116</v>
      </c>
      <c r="B81" s="63">
        <f>'[1]医疗补助资金测算表'!I91</f>
        <v>26</v>
      </c>
      <c r="C81" s="63"/>
      <c r="D81" s="64">
        <f t="shared" si="5"/>
        <v>0</v>
      </c>
      <c r="E81" s="63">
        <f>'[1]医疗补助资金测算表'!K91</f>
        <v>911</v>
      </c>
      <c r="F81" s="63"/>
      <c r="G81" s="64">
        <f t="shared" si="6"/>
        <v>0</v>
      </c>
      <c r="H81" s="64"/>
      <c r="I81" s="74">
        <f t="shared" si="7"/>
        <v>80</v>
      </c>
      <c r="J81" s="74">
        <v>71</v>
      </c>
      <c r="K81" s="74">
        <v>9</v>
      </c>
      <c r="L81" s="71"/>
      <c r="M81" s="71"/>
    </row>
    <row r="82" spans="1:13" ht="13.5">
      <c r="A82" s="68" t="s">
        <v>117</v>
      </c>
      <c r="B82" s="63">
        <f>'[1]医疗补助资金测算表'!I92</f>
        <v>15</v>
      </c>
      <c r="C82" s="63"/>
      <c r="D82" s="64">
        <f t="shared" si="5"/>
        <v>0</v>
      </c>
      <c r="E82" s="63">
        <f>'[1]医疗补助资金测算表'!K92</f>
        <v>172</v>
      </c>
      <c r="F82" s="63"/>
      <c r="G82" s="64">
        <f t="shared" si="6"/>
        <v>0</v>
      </c>
      <c r="H82" s="64"/>
      <c r="I82" s="74">
        <f t="shared" si="7"/>
        <v>18</v>
      </c>
      <c r="J82" s="74">
        <v>16</v>
      </c>
      <c r="K82" s="74">
        <v>2</v>
      </c>
      <c r="L82" s="71"/>
      <c r="M82" s="71"/>
    </row>
    <row r="83" spans="1:13" ht="13.5">
      <c r="A83" s="68" t="s">
        <v>118</v>
      </c>
      <c r="B83" s="63">
        <f>'[1]医疗补助资金测算表'!I93</f>
        <v>75</v>
      </c>
      <c r="C83" s="63"/>
      <c r="D83" s="64">
        <f t="shared" si="5"/>
        <v>0</v>
      </c>
      <c r="E83" s="63">
        <f>'[1]医疗补助资金测算表'!K93</f>
        <v>1176</v>
      </c>
      <c r="F83" s="63"/>
      <c r="G83" s="64">
        <f t="shared" si="6"/>
        <v>0</v>
      </c>
      <c r="H83" s="64"/>
      <c r="I83" s="74">
        <f t="shared" si="7"/>
        <v>103</v>
      </c>
      <c r="J83" s="74">
        <v>89</v>
      </c>
      <c r="K83" s="74">
        <v>14</v>
      </c>
      <c r="L83" s="71"/>
      <c r="M83" s="71"/>
    </row>
    <row r="84" spans="1:13" ht="13.5">
      <c r="A84" s="68" t="s">
        <v>119</v>
      </c>
      <c r="B84" s="63">
        <f>'[1]医疗补助资金测算表'!I94</f>
        <v>17</v>
      </c>
      <c r="C84" s="63"/>
      <c r="D84" s="64">
        <f t="shared" si="5"/>
        <v>0</v>
      </c>
      <c r="E84" s="63">
        <f>'[1]医疗补助资金测算表'!K94</f>
        <v>322</v>
      </c>
      <c r="F84" s="63"/>
      <c r="G84" s="64">
        <f t="shared" si="6"/>
        <v>0</v>
      </c>
      <c r="H84" s="64"/>
      <c r="I84" s="74">
        <f t="shared" si="7"/>
        <v>28</v>
      </c>
      <c r="J84" s="74">
        <v>16</v>
      </c>
      <c r="K84" s="74">
        <v>12</v>
      </c>
      <c r="L84" s="71"/>
      <c r="M84" s="71"/>
    </row>
    <row r="85" spans="1:13" s="59" customFormat="1" ht="13.5">
      <c r="A85" s="65" t="s">
        <v>120</v>
      </c>
      <c r="B85" s="66">
        <f>'[1]医疗补助资金测算表'!I95</f>
        <v>287</v>
      </c>
      <c r="C85" s="66">
        <f>SUM(B85:B89)</f>
        <v>709</v>
      </c>
      <c r="D85" s="67">
        <f t="shared" si="5"/>
        <v>0.0709</v>
      </c>
      <c r="E85" s="66">
        <f>'[1]医疗补助资金测算表'!K95</f>
        <v>6961</v>
      </c>
      <c r="F85" s="66">
        <f>SUM(E85:E89)</f>
        <v>16751</v>
      </c>
      <c r="G85" s="67">
        <f t="shared" si="6"/>
        <v>1.6751</v>
      </c>
      <c r="H85" s="64">
        <f>G85+D85</f>
        <v>1.746</v>
      </c>
      <c r="I85" s="74">
        <f t="shared" si="7"/>
        <v>445</v>
      </c>
      <c r="J85" s="72">
        <v>406</v>
      </c>
      <c r="K85" s="72">
        <v>39</v>
      </c>
      <c r="L85" s="73">
        <f>SUM(J85:J89)</f>
        <v>1112</v>
      </c>
      <c r="M85" s="73">
        <f>SUM(K85:K89)</f>
        <v>120</v>
      </c>
    </row>
    <row r="86" spans="1:13" ht="13.5">
      <c r="A86" s="68" t="s">
        <v>121</v>
      </c>
      <c r="B86" s="63">
        <f>'[1]医疗补助资金测算表'!I96</f>
        <v>266</v>
      </c>
      <c r="C86" s="63"/>
      <c r="D86" s="64">
        <f t="shared" si="5"/>
        <v>0</v>
      </c>
      <c r="E86" s="63">
        <f>'[1]医疗补助资金测算表'!K96</f>
        <v>6191</v>
      </c>
      <c r="F86" s="63"/>
      <c r="G86" s="64">
        <f t="shared" si="6"/>
        <v>0</v>
      </c>
      <c r="H86" s="64"/>
      <c r="I86" s="74">
        <f t="shared" si="7"/>
        <v>453</v>
      </c>
      <c r="J86" s="74">
        <v>406</v>
      </c>
      <c r="K86" s="74">
        <v>47</v>
      </c>
      <c r="L86" s="71"/>
      <c r="M86" s="71"/>
    </row>
    <row r="87" spans="1:13" ht="13.5">
      <c r="A87" s="68" t="s">
        <v>122</v>
      </c>
      <c r="B87" s="63">
        <f>'[1]医疗补助资金测算表'!I97</f>
        <v>50</v>
      </c>
      <c r="C87" s="63"/>
      <c r="D87" s="64">
        <f t="shared" si="5"/>
        <v>0</v>
      </c>
      <c r="E87" s="63">
        <f>'[1]医疗补助资金测算表'!K97</f>
        <v>1445</v>
      </c>
      <c r="F87" s="63"/>
      <c r="G87" s="64">
        <f t="shared" si="6"/>
        <v>0</v>
      </c>
      <c r="H87" s="64"/>
      <c r="I87" s="74">
        <f t="shared" si="7"/>
        <v>124</v>
      </c>
      <c r="J87" s="74">
        <v>110</v>
      </c>
      <c r="K87" s="74">
        <v>14</v>
      </c>
      <c r="L87" s="71"/>
      <c r="M87" s="71"/>
    </row>
    <row r="88" spans="1:13" ht="13.5">
      <c r="A88" s="68" t="s">
        <v>123</v>
      </c>
      <c r="B88" s="63">
        <f>'[1]医疗补助资金测算表'!I98</f>
        <v>37</v>
      </c>
      <c r="C88" s="63"/>
      <c r="D88" s="64">
        <f t="shared" si="5"/>
        <v>0</v>
      </c>
      <c r="E88" s="63">
        <f>'[1]医疗补助资金测算表'!K98</f>
        <v>830</v>
      </c>
      <c r="F88" s="63"/>
      <c r="G88" s="64">
        <f t="shared" si="6"/>
        <v>0</v>
      </c>
      <c r="H88" s="64"/>
      <c r="I88" s="74">
        <f t="shared" si="7"/>
        <v>84</v>
      </c>
      <c r="J88" s="74">
        <v>76</v>
      </c>
      <c r="K88" s="74">
        <v>8</v>
      </c>
      <c r="L88" s="71"/>
      <c r="M88" s="71"/>
    </row>
    <row r="89" spans="1:13" ht="13.5">
      <c r="A89" s="68" t="s">
        <v>124</v>
      </c>
      <c r="B89" s="63">
        <f>'[1]医疗补助资金测算表'!I99</f>
        <v>69</v>
      </c>
      <c r="C89" s="63"/>
      <c r="D89" s="64">
        <f t="shared" si="5"/>
        <v>0</v>
      </c>
      <c r="E89" s="63">
        <f>'[1]医疗补助资金测算表'!K99</f>
        <v>1324</v>
      </c>
      <c r="F89" s="63"/>
      <c r="G89" s="64">
        <f t="shared" si="6"/>
        <v>0</v>
      </c>
      <c r="H89" s="64"/>
      <c r="I89" s="74">
        <f t="shared" si="7"/>
        <v>126</v>
      </c>
      <c r="J89" s="74">
        <v>114</v>
      </c>
      <c r="K89" s="74">
        <v>12</v>
      </c>
      <c r="L89" s="71"/>
      <c r="M89" s="71"/>
    </row>
    <row r="90" spans="1:13" s="59" customFormat="1" ht="13.5">
      <c r="A90" s="75" t="s">
        <v>125</v>
      </c>
      <c r="B90" s="66">
        <f>'[1]医疗补助资金测算表'!I100</f>
        <v>193</v>
      </c>
      <c r="C90" s="66">
        <f>SUM(B90:B92)</f>
        <v>613</v>
      </c>
      <c r="D90" s="67">
        <f t="shared" si="5"/>
        <v>0.0613</v>
      </c>
      <c r="E90" s="66">
        <f>'[1]医疗补助资金测算表'!K100</f>
        <v>3643</v>
      </c>
      <c r="F90" s="66">
        <f>SUM(E90:E92)</f>
        <v>15200</v>
      </c>
      <c r="G90" s="67">
        <f t="shared" si="6"/>
        <v>1.52</v>
      </c>
      <c r="H90" s="64">
        <f aca="true" t="shared" si="8" ref="H90:H95">G90+D90</f>
        <v>1.5813</v>
      </c>
      <c r="I90" s="74">
        <f t="shared" si="7"/>
        <v>266</v>
      </c>
      <c r="J90" s="72">
        <v>238</v>
      </c>
      <c r="K90" s="72">
        <v>28</v>
      </c>
      <c r="L90" s="73">
        <f>SUM(J90:J92)</f>
        <v>1038</v>
      </c>
      <c r="M90" s="73">
        <f>SUM(K90:K92)</f>
        <v>125</v>
      </c>
    </row>
    <row r="91" spans="1:13" ht="13.5">
      <c r="A91" s="68" t="s">
        <v>126</v>
      </c>
      <c r="B91" s="63">
        <f>'[1]医疗补助资金测算表'!I101</f>
        <v>266</v>
      </c>
      <c r="C91" s="63"/>
      <c r="D91" s="64">
        <f t="shared" si="5"/>
        <v>0</v>
      </c>
      <c r="E91" s="63">
        <f>'[1]医疗补助资金测算表'!K101</f>
        <v>7881</v>
      </c>
      <c r="F91" s="63"/>
      <c r="G91" s="64">
        <f t="shared" si="6"/>
        <v>0</v>
      </c>
      <c r="H91" s="64"/>
      <c r="I91" s="74">
        <f t="shared" si="7"/>
        <v>616</v>
      </c>
      <c r="J91" s="74">
        <v>548</v>
      </c>
      <c r="K91" s="74">
        <v>68</v>
      </c>
      <c r="L91" s="71"/>
      <c r="M91" s="71"/>
    </row>
    <row r="92" spans="1:13" ht="13.5">
      <c r="A92" s="68" t="s">
        <v>127</v>
      </c>
      <c r="B92" s="63">
        <f>'[1]医疗补助资金测算表'!I102</f>
        <v>154</v>
      </c>
      <c r="C92" s="63"/>
      <c r="D92" s="64">
        <f t="shared" si="5"/>
        <v>0</v>
      </c>
      <c r="E92" s="63">
        <f>'[1]医疗补助资金测算表'!K102</f>
        <v>3676</v>
      </c>
      <c r="F92" s="63"/>
      <c r="G92" s="64">
        <f t="shared" si="6"/>
        <v>0</v>
      </c>
      <c r="H92" s="64"/>
      <c r="I92" s="74">
        <f t="shared" si="7"/>
        <v>281</v>
      </c>
      <c r="J92" s="74">
        <v>252</v>
      </c>
      <c r="K92" s="74">
        <v>29</v>
      </c>
      <c r="L92" s="71"/>
      <c r="M92" s="71"/>
    </row>
    <row r="93" spans="1:13" s="59" customFormat="1" ht="13.5">
      <c r="A93" s="75" t="s">
        <v>128</v>
      </c>
      <c r="B93" s="66">
        <f>'[1]医疗补助资金测算表'!I103</f>
        <v>128</v>
      </c>
      <c r="C93" s="66">
        <f>B93</f>
        <v>128</v>
      </c>
      <c r="D93" s="67">
        <f t="shared" si="5"/>
        <v>0.0128</v>
      </c>
      <c r="E93" s="66">
        <f>'[1]医疗补助资金测算表'!K103</f>
        <v>899</v>
      </c>
      <c r="F93" s="66">
        <f>E93</f>
        <v>899</v>
      </c>
      <c r="G93" s="67">
        <f t="shared" si="6"/>
        <v>0.0899</v>
      </c>
      <c r="H93" s="64">
        <f t="shared" si="8"/>
        <v>0.1027</v>
      </c>
      <c r="I93" s="74">
        <f t="shared" si="7"/>
        <v>85</v>
      </c>
      <c r="J93" s="72">
        <v>75</v>
      </c>
      <c r="K93" s="72">
        <v>10</v>
      </c>
      <c r="L93" s="73">
        <f aca="true" t="shared" si="9" ref="L93:M95">J93</f>
        <v>75</v>
      </c>
      <c r="M93" s="73">
        <f t="shared" si="9"/>
        <v>10</v>
      </c>
    </row>
    <row r="94" spans="1:13" s="59" customFormat="1" ht="13.5">
      <c r="A94" s="75" t="s">
        <v>129</v>
      </c>
      <c r="B94" s="66">
        <f>'[1]医疗补助资金测算表'!I104</f>
        <v>144</v>
      </c>
      <c r="C94" s="66">
        <f>B94</f>
        <v>144</v>
      </c>
      <c r="D94" s="67">
        <f t="shared" si="5"/>
        <v>0.0144</v>
      </c>
      <c r="E94" s="66">
        <f>'[1]医疗补助资金测算表'!K104</f>
        <v>1468</v>
      </c>
      <c r="F94" s="66">
        <f>E94</f>
        <v>1468</v>
      </c>
      <c r="G94" s="67">
        <f t="shared" si="6"/>
        <v>0.1468</v>
      </c>
      <c r="H94" s="64">
        <f t="shared" si="8"/>
        <v>0.1612</v>
      </c>
      <c r="I94" s="74">
        <f t="shared" si="7"/>
        <v>132</v>
      </c>
      <c r="J94" s="72">
        <v>110</v>
      </c>
      <c r="K94" s="72">
        <v>22</v>
      </c>
      <c r="L94" s="73">
        <f t="shared" si="9"/>
        <v>110</v>
      </c>
      <c r="M94" s="73">
        <f t="shared" si="9"/>
        <v>22</v>
      </c>
    </row>
    <row r="95" spans="1:13" s="59" customFormat="1" ht="13.5">
      <c r="A95" s="75" t="s">
        <v>130</v>
      </c>
      <c r="B95" s="66">
        <f>'[1]医疗补助资金测算表'!I105</f>
        <v>360</v>
      </c>
      <c r="C95" s="66">
        <f>B95</f>
        <v>360</v>
      </c>
      <c r="D95" s="67">
        <f t="shared" si="5"/>
        <v>0.036</v>
      </c>
      <c r="E95" s="66">
        <f>'[1]医疗补助资金测算表'!K105</f>
        <v>6234</v>
      </c>
      <c r="F95" s="66">
        <f>E95</f>
        <v>6234</v>
      </c>
      <c r="G95" s="67">
        <f t="shared" si="6"/>
        <v>0.6234</v>
      </c>
      <c r="H95" s="64">
        <f t="shared" si="8"/>
        <v>0.6594</v>
      </c>
      <c r="I95" s="74">
        <f t="shared" si="7"/>
        <v>406</v>
      </c>
      <c r="J95" s="72">
        <v>363</v>
      </c>
      <c r="K95" s="72">
        <v>43</v>
      </c>
      <c r="L95" s="73">
        <f t="shared" si="9"/>
        <v>363</v>
      </c>
      <c r="M95" s="73">
        <f t="shared" si="9"/>
        <v>43</v>
      </c>
    </row>
    <row r="96" spans="1:13" ht="13.5">
      <c r="A96" s="76" t="s">
        <v>147</v>
      </c>
      <c r="B96" s="77"/>
      <c r="C96" s="77"/>
      <c r="D96" s="77"/>
      <c r="E96" s="77"/>
      <c r="F96" s="77"/>
      <c r="G96" s="76" t="s">
        <v>147</v>
      </c>
      <c r="H96" s="76"/>
      <c r="I96" s="74">
        <f t="shared" si="7"/>
        <v>1200</v>
      </c>
      <c r="J96" s="70">
        <f>SUM(J97:J99)</f>
        <v>1200</v>
      </c>
      <c r="K96" s="70">
        <f>SUM(K97:K99)</f>
        <v>0</v>
      </c>
      <c r="L96" s="71"/>
      <c r="M96" s="71"/>
    </row>
    <row r="97" spans="1:13" ht="36">
      <c r="A97" s="78" t="s">
        <v>159</v>
      </c>
      <c r="B97" s="77"/>
      <c r="C97" s="77"/>
      <c r="D97" s="77"/>
      <c r="E97" s="77"/>
      <c r="F97" s="77"/>
      <c r="G97" s="78" t="s">
        <v>159</v>
      </c>
      <c r="H97" s="78"/>
      <c r="I97" s="74">
        <f t="shared" si="7"/>
        <v>660</v>
      </c>
      <c r="J97" s="79">
        <v>660</v>
      </c>
      <c r="K97" s="80"/>
      <c r="L97" s="71"/>
      <c r="M97" s="71"/>
    </row>
    <row r="98" spans="1:13" ht="48">
      <c r="A98" s="78" t="s">
        <v>160</v>
      </c>
      <c r="B98" s="77"/>
      <c r="C98" s="77"/>
      <c r="D98" s="77"/>
      <c r="E98" s="77"/>
      <c r="F98" s="77"/>
      <c r="G98" s="78" t="s">
        <v>160</v>
      </c>
      <c r="H98" s="78"/>
      <c r="I98" s="74">
        <f t="shared" si="7"/>
        <v>110</v>
      </c>
      <c r="J98" s="79">
        <v>110</v>
      </c>
      <c r="K98" s="80"/>
      <c r="L98" s="71"/>
      <c r="M98" s="71"/>
    </row>
    <row r="99" spans="1:13" ht="36">
      <c r="A99" s="78" t="s">
        <v>161</v>
      </c>
      <c r="B99" s="77"/>
      <c r="C99" s="77"/>
      <c r="D99" s="77"/>
      <c r="E99" s="77"/>
      <c r="F99" s="77"/>
      <c r="G99" s="78" t="s">
        <v>161</v>
      </c>
      <c r="H99" s="78"/>
      <c r="I99" s="74">
        <f t="shared" si="7"/>
        <v>430</v>
      </c>
      <c r="J99" s="79">
        <v>430</v>
      </c>
      <c r="K99" s="80"/>
      <c r="L99" s="71"/>
      <c r="M99" s="71"/>
    </row>
  </sheetData>
  <sheetProtection/>
  <printOptions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9"/>
  <sheetViews>
    <sheetView workbookViewId="0" topLeftCell="A1">
      <selection activeCell="A2" sqref="A2:E2"/>
    </sheetView>
  </sheetViews>
  <sheetFormatPr defaultColWidth="9.00390625" defaultRowHeight="13.5"/>
  <cols>
    <col min="1" max="1" width="18.875" style="47" customWidth="1"/>
    <col min="2" max="2" width="11.125" style="47" customWidth="1"/>
    <col min="3" max="3" width="17.50390625" style="47" customWidth="1"/>
    <col min="4" max="4" width="18.875" style="47" customWidth="1"/>
    <col min="5" max="5" width="23.625" style="47" customWidth="1"/>
    <col min="6" max="6" width="9.00390625" style="47" customWidth="1"/>
    <col min="7" max="7" width="11.50390625" style="47" bestFit="1" customWidth="1"/>
    <col min="8" max="16384" width="9.00390625" style="47" customWidth="1"/>
  </cols>
  <sheetData>
    <row r="1" spans="1:5" ht="21.75" customHeight="1">
      <c r="A1" s="48" t="s">
        <v>162</v>
      </c>
      <c r="B1" s="49"/>
      <c r="C1" s="49"/>
      <c r="D1" s="49"/>
      <c r="E1" s="49"/>
    </row>
    <row r="2" spans="1:5" ht="22.5" customHeight="1">
      <c r="A2" s="3" t="s">
        <v>163</v>
      </c>
      <c r="B2" s="3"/>
      <c r="C2" s="3"/>
      <c r="D2" s="3"/>
      <c r="E2" s="3"/>
    </row>
    <row r="3" spans="1:8" ht="21" customHeight="1">
      <c r="A3" s="34" t="s">
        <v>164</v>
      </c>
      <c r="B3" s="34"/>
      <c r="C3" s="34"/>
      <c r="D3" s="34"/>
      <c r="E3" s="34"/>
      <c r="F3" s="50"/>
      <c r="G3" s="50"/>
      <c r="H3" s="50"/>
    </row>
    <row r="4" spans="1:8" ht="24" customHeight="1">
      <c r="A4" s="6" t="s">
        <v>165</v>
      </c>
      <c r="B4" s="12" t="s">
        <v>166</v>
      </c>
      <c r="C4" s="12"/>
      <c r="D4" s="12"/>
      <c r="E4" s="12"/>
      <c r="F4" s="50"/>
      <c r="G4" s="50"/>
      <c r="H4" s="50"/>
    </row>
    <row r="5" spans="1:8" ht="24" customHeight="1">
      <c r="A5" s="11" t="s">
        <v>167</v>
      </c>
      <c r="B5" s="12" t="s">
        <v>168</v>
      </c>
      <c r="C5" s="12"/>
      <c r="D5" s="11" t="s">
        <v>169</v>
      </c>
      <c r="E5" s="36" t="s">
        <v>170</v>
      </c>
      <c r="F5" s="50"/>
      <c r="G5" s="50"/>
      <c r="H5" s="50"/>
    </row>
    <row r="6" spans="1:8" ht="24" customHeight="1">
      <c r="A6" s="11" t="s">
        <v>171</v>
      </c>
      <c r="B6" s="12" t="s">
        <v>172</v>
      </c>
      <c r="C6" s="12"/>
      <c r="D6" s="11" t="s">
        <v>173</v>
      </c>
      <c r="E6" s="13" t="s">
        <v>174</v>
      </c>
      <c r="F6" s="51"/>
      <c r="G6" s="51"/>
      <c r="H6" s="50"/>
    </row>
    <row r="7" spans="1:8" ht="24" customHeight="1">
      <c r="A7" s="52" t="s">
        <v>175</v>
      </c>
      <c r="B7" s="14" t="s">
        <v>176</v>
      </c>
      <c r="C7" s="14"/>
      <c r="D7" s="53">
        <v>544598</v>
      </c>
      <c r="E7" s="53"/>
      <c r="F7" s="50"/>
      <c r="G7" s="50"/>
      <c r="H7" s="50"/>
    </row>
    <row r="8" spans="1:8" ht="24" customHeight="1">
      <c r="A8" s="54"/>
      <c r="B8" s="16" t="s">
        <v>177</v>
      </c>
      <c r="C8" s="16"/>
      <c r="D8" s="15">
        <v>519619.00000000006</v>
      </c>
      <c r="E8" s="15"/>
      <c r="F8" s="50"/>
      <c r="G8" s="50"/>
      <c r="H8" s="50"/>
    </row>
    <row r="9" spans="1:8" ht="24" customHeight="1">
      <c r="A9" s="55"/>
      <c r="B9" s="14" t="s">
        <v>178</v>
      </c>
      <c r="C9" s="14"/>
      <c r="D9" s="53">
        <v>24978.999999999993</v>
      </c>
      <c r="E9" s="53"/>
      <c r="F9" s="50"/>
      <c r="G9" s="50"/>
      <c r="H9" s="50"/>
    </row>
    <row r="10" spans="1:5" ht="24" customHeight="1">
      <c r="A10" s="56"/>
      <c r="B10" s="14" t="s">
        <v>179</v>
      </c>
      <c r="C10" s="14"/>
      <c r="D10" s="19" t="s">
        <v>180</v>
      </c>
      <c r="E10" s="19"/>
    </row>
    <row r="11" spans="1:5" ht="48" customHeight="1">
      <c r="A11" s="57" t="s">
        <v>181</v>
      </c>
      <c r="B11" s="14" t="s">
        <v>182</v>
      </c>
      <c r="C11" s="14"/>
      <c r="D11" s="14"/>
      <c r="E11" s="14"/>
    </row>
    <row r="12" spans="1:5" ht="24" customHeight="1">
      <c r="A12" s="6" t="s">
        <v>183</v>
      </c>
      <c r="B12" s="6" t="s">
        <v>184</v>
      </c>
      <c r="C12" s="6" t="s">
        <v>185</v>
      </c>
      <c r="D12" s="6" t="s">
        <v>186</v>
      </c>
      <c r="E12" s="43" t="s">
        <v>187</v>
      </c>
    </row>
    <row r="13" spans="1:5" ht="42" customHeight="1">
      <c r="A13" s="6"/>
      <c r="B13" s="29" t="s">
        <v>188</v>
      </c>
      <c r="C13" s="19" t="s">
        <v>189</v>
      </c>
      <c r="D13" s="20" t="s">
        <v>190</v>
      </c>
      <c r="E13" s="44" t="s">
        <v>191</v>
      </c>
    </row>
    <row r="14" spans="1:5" ht="42" customHeight="1">
      <c r="A14" s="6"/>
      <c r="B14" s="30"/>
      <c r="C14" s="19" t="s">
        <v>192</v>
      </c>
      <c r="D14" s="20" t="s">
        <v>193</v>
      </c>
      <c r="E14" s="45">
        <v>1</v>
      </c>
    </row>
    <row r="15" spans="1:5" ht="42" customHeight="1">
      <c r="A15" s="6"/>
      <c r="B15" s="30"/>
      <c r="C15" s="19"/>
      <c r="D15" s="20" t="s">
        <v>194</v>
      </c>
      <c r="E15" s="45">
        <v>1</v>
      </c>
    </row>
    <row r="16" spans="1:5" ht="42" customHeight="1">
      <c r="A16" s="6"/>
      <c r="B16" s="30"/>
      <c r="C16" s="19" t="s">
        <v>195</v>
      </c>
      <c r="D16" s="20" t="s">
        <v>196</v>
      </c>
      <c r="E16" s="45">
        <v>1</v>
      </c>
    </row>
    <row r="17" spans="1:5" ht="42" customHeight="1">
      <c r="A17" s="6"/>
      <c r="B17" s="46" t="s">
        <v>197</v>
      </c>
      <c r="C17" s="19" t="s">
        <v>198</v>
      </c>
      <c r="D17" s="20" t="s">
        <v>199</v>
      </c>
      <c r="E17" s="45" t="s">
        <v>200</v>
      </c>
    </row>
    <row r="18" spans="1:5" ht="42" customHeight="1">
      <c r="A18" s="6"/>
      <c r="B18" s="12" t="s">
        <v>201</v>
      </c>
      <c r="C18" s="19" t="s">
        <v>202</v>
      </c>
      <c r="D18" s="20" t="s">
        <v>203</v>
      </c>
      <c r="E18" s="43" t="s">
        <v>204</v>
      </c>
    </row>
    <row r="19" ht="13.5">
      <c r="A19" s="58"/>
    </row>
  </sheetData>
  <sheetProtection/>
  <mergeCells count="18">
    <mergeCell ref="A2:E2"/>
    <mergeCell ref="A3:E3"/>
    <mergeCell ref="B4:E4"/>
    <mergeCell ref="B5:C5"/>
    <mergeCell ref="B6:C6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A7:A10"/>
    <mergeCell ref="A12:A18"/>
    <mergeCell ref="B13:B16"/>
    <mergeCell ref="C14:C15"/>
  </mergeCells>
  <printOptions/>
  <pageMargins left="0.7868055555555555" right="0.4722222222222222" top="1.023611111111111" bottom="0.7479166666666667" header="0.3145833333333333" footer="0.3145833333333333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A2" sqref="A2:E2"/>
    </sheetView>
  </sheetViews>
  <sheetFormatPr defaultColWidth="9.00390625" defaultRowHeight="13.5"/>
  <cols>
    <col min="1" max="1" width="17.75390625" style="0" customWidth="1"/>
    <col min="2" max="2" width="11.625" style="0" customWidth="1"/>
    <col min="3" max="4" width="17.75390625" style="0" customWidth="1"/>
    <col min="5" max="5" width="23.00390625" style="32" customWidth="1"/>
  </cols>
  <sheetData>
    <row r="1" spans="1:5" ht="21.75" customHeight="1">
      <c r="A1" s="1" t="s">
        <v>162</v>
      </c>
      <c r="B1" s="2"/>
      <c r="C1" s="2"/>
      <c r="D1" s="2"/>
      <c r="E1" s="33"/>
    </row>
    <row r="2" spans="1:5" ht="22.5" customHeight="1">
      <c r="A2" s="3" t="s">
        <v>163</v>
      </c>
      <c r="B2" s="3"/>
      <c r="C2" s="3"/>
      <c r="D2" s="3"/>
      <c r="E2" s="3"/>
    </row>
    <row r="3" spans="1:5" ht="21" customHeight="1">
      <c r="A3" s="34" t="s">
        <v>164</v>
      </c>
      <c r="B3" s="34"/>
      <c r="C3" s="34"/>
      <c r="D3" s="34"/>
      <c r="E3" s="34"/>
    </row>
    <row r="4" spans="1:7" ht="27" customHeight="1">
      <c r="A4" s="6" t="s">
        <v>165</v>
      </c>
      <c r="B4" s="12" t="s">
        <v>166</v>
      </c>
      <c r="C4" s="12"/>
      <c r="D4" s="12"/>
      <c r="E4" s="12"/>
      <c r="F4" s="35"/>
      <c r="G4" s="35"/>
    </row>
    <row r="5" spans="1:7" ht="27" customHeight="1">
      <c r="A5" s="11" t="s">
        <v>167</v>
      </c>
      <c r="B5" s="12" t="s">
        <v>168</v>
      </c>
      <c r="C5" s="12"/>
      <c r="D5" s="11" t="s">
        <v>169</v>
      </c>
      <c r="E5" s="36" t="s">
        <v>170</v>
      </c>
      <c r="F5" s="35"/>
      <c r="G5" s="35"/>
    </row>
    <row r="6" spans="1:7" ht="27" customHeight="1">
      <c r="A6" s="37" t="s">
        <v>205</v>
      </c>
      <c r="B6" s="14" t="s">
        <v>176</v>
      </c>
      <c r="C6" s="14"/>
      <c r="D6" s="38">
        <v>1448.75</v>
      </c>
      <c r="E6" s="39"/>
      <c r="F6" s="35"/>
      <c r="G6" s="35"/>
    </row>
    <row r="7" spans="1:7" ht="27" customHeight="1">
      <c r="A7" s="40"/>
      <c r="B7" s="16" t="s">
        <v>177</v>
      </c>
      <c r="C7" s="16"/>
      <c r="D7" s="41">
        <v>1448.75</v>
      </c>
      <c r="E7" s="42"/>
      <c r="F7" s="35"/>
      <c r="G7" s="35"/>
    </row>
    <row r="8" spans="1:7" ht="27" customHeight="1">
      <c r="A8" s="40"/>
      <c r="B8" s="14" t="s">
        <v>178</v>
      </c>
      <c r="C8" s="14"/>
      <c r="D8" s="41">
        <v>0</v>
      </c>
      <c r="E8" s="42"/>
      <c r="F8" s="35"/>
      <c r="G8" s="35"/>
    </row>
    <row r="9" spans="1:7" ht="27" customHeight="1">
      <c r="A9" s="40"/>
      <c r="B9" s="14" t="s">
        <v>179</v>
      </c>
      <c r="C9" s="14"/>
      <c r="D9" s="41">
        <v>0</v>
      </c>
      <c r="E9" s="42"/>
      <c r="F9" s="35"/>
      <c r="G9" s="35"/>
    </row>
    <row r="10" spans="1:7" ht="54" customHeight="1">
      <c r="A10" s="6" t="s">
        <v>181</v>
      </c>
      <c r="B10" s="14" t="s">
        <v>182</v>
      </c>
      <c r="C10" s="14"/>
      <c r="D10" s="14"/>
      <c r="E10" s="14"/>
      <c r="F10" s="35"/>
      <c r="G10" s="35"/>
    </row>
    <row r="11" spans="1:5" ht="27" customHeight="1">
      <c r="A11" s="6" t="s">
        <v>183</v>
      </c>
      <c r="B11" s="6" t="s">
        <v>184</v>
      </c>
      <c r="C11" s="6" t="s">
        <v>185</v>
      </c>
      <c r="D11" s="6" t="s">
        <v>186</v>
      </c>
      <c r="E11" s="43" t="s">
        <v>187</v>
      </c>
    </row>
    <row r="12" spans="1:5" ht="42" customHeight="1">
      <c r="A12" s="6"/>
      <c r="B12" s="29" t="s">
        <v>188</v>
      </c>
      <c r="C12" s="19" t="s">
        <v>189</v>
      </c>
      <c r="D12" s="20" t="s">
        <v>190</v>
      </c>
      <c r="E12" s="44" t="s">
        <v>206</v>
      </c>
    </row>
    <row r="13" spans="1:5" ht="42" customHeight="1">
      <c r="A13" s="6"/>
      <c r="B13" s="30"/>
      <c r="C13" s="19" t="s">
        <v>192</v>
      </c>
      <c r="D13" s="20" t="s">
        <v>193</v>
      </c>
      <c r="E13" s="45">
        <v>1</v>
      </c>
    </row>
    <row r="14" spans="1:5" ht="42" customHeight="1">
      <c r="A14" s="6"/>
      <c r="B14" s="30"/>
      <c r="C14" s="19"/>
      <c r="D14" s="20" t="s">
        <v>194</v>
      </c>
      <c r="E14" s="45">
        <v>1</v>
      </c>
    </row>
    <row r="15" spans="1:5" ht="42" customHeight="1">
      <c r="A15" s="6"/>
      <c r="B15" s="30"/>
      <c r="C15" s="19" t="s">
        <v>195</v>
      </c>
      <c r="D15" s="20" t="s">
        <v>196</v>
      </c>
      <c r="E15" s="45">
        <v>1</v>
      </c>
    </row>
    <row r="16" spans="1:5" ht="42" customHeight="1">
      <c r="A16" s="6"/>
      <c r="B16" s="46" t="s">
        <v>197</v>
      </c>
      <c r="C16" s="19" t="s">
        <v>198</v>
      </c>
      <c r="D16" s="20" t="s">
        <v>199</v>
      </c>
      <c r="E16" s="26" t="s">
        <v>200</v>
      </c>
    </row>
    <row r="17" spans="1:5" ht="42" customHeight="1">
      <c r="A17" s="6"/>
      <c r="B17" s="12" t="s">
        <v>201</v>
      </c>
      <c r="C17" s="19" t="s">
        <v>202</v>
      </c>
      <c r="D17" s="20" t="s">
        <v>203</v>
      </c>
      <c r="E17" s="43" t="s">
        <v>204</v>
      </c>
    </row>
    <row r="18" spans="1:5" ht="14.25">
      <c r="A18" s="2"/>
      <c r="B18" s="2"/>
      <c r="C18" s="2"/>
      <c r="D18" s="2"/>
      <c r="E18" s="33"/>
    </row>
    <row r="19" spans="1:5" ht="14.25">
      <c r="A19" s="2"/>
      <c r="B19" s="2"/>
      <c r="C19" s="2"/>
      <c r="D19" s="2"/>
      <c r="E19" s="33"/>
    </row>
    <row r="20" spans="1:5" ht="14.25">
      <c r="A20" s="2"/>
      <c r="B20" s="2"/>
      <c r="C20" s="2"/>
      <c r="D20" s="2"/>
      <c r="E20" s="33"/>
    </row>
  </sheetData>
  <sheetProtection/>
  <mergeCells count="17">
    <mergeCell ref="A2:E2"/>
    <mergeCell ref="A3:E3"/>
    <mergeCell ref="B4:E4"/>
    <mergeCell ref="B5:C5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A6:A9"/>
    <mergeCell ref="A11:A17"/>
    <mergeCell ref="B12:B15"/>
    <mergeCell ref="C13:C14"/>
  </mergeCells>
  <printOptions/>
  <pageMargins left="0.7" right="0.7" top="0.75" bottom="0.75" header="0.3" footer="0.3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A2" sqref="A2:G2"/>
    </sheetView>
  </sheetViews>
  <sheetFormatPr defaultColWidth="9.00390625" defaultRowHeight="13.5"/>
  <cols>
    <col min="1" max="1" width="21.25390625" style="0" customWidth="1"/>
    <col min="2" max="2" width="11.625" style="0" customWidth="1"/>
    <col min="3" max="3" width="16.25390625" style="0" customWidth="1"/>
    <col min="4" max="4" width="21.25390625" style="0" customWidth="1"/>
    <col min="5" max="5" width="10.25390625" style="0" customWidth="1"/>
    <col min="6" max="6" width="7.00390625" style="0" customWidth="1"/>
    <col min="7" max="7" width="7.25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2.5" customHeight="1">
      <c r="A2" s="3" t="s">
        <v>163</v>
      </c>
      <c r="B2" s="3"/>
      <c r="C2" s="3"/>
      <c r="D2" s="3"/>
      <c r="E2" s="3"/>
      <c r="F2" s="3"/>
      <c r="G2" s="3"/>
    </row>
    <row r="3" spans="1:7" ht="21" customHeight="1">
      <c r="A3" s="4" t="s">
        <v>164</v>
      </c>
      <c r="B3" s="4"/>
      <c r="C3" s="4"/>
      <c r="D3" s="4"/>
      <c r="E3" s="4"/>
      <c r="F3" s="5"/>
      <c r="G3" s="5"/>
    </row>
    <row r="4" spans="1:7" ht="27" customHeight="1">
      <c r="A4" s="6" t="s">
        <v>165</v>
      </c>
      <c r="B4" s="7" t="s">
        <v>207</v>
      </c>
      <c r="C4" s="7"/>
      <c r="D4" s="7"/>
      <c r="E4" s="7"/>
      <c r="F4" s="7"/>
      <c r="G4" s="7"/>
    </row>
    <row r="5" spans="1:7" ht="27" customHeight="1">
      <c r="A5" s="8" t="s">
        <v>167</v>
      </c>
      <c r="B5" s="9" t="s">
        <v>168</v>
      </c>
      <c r="C5" s="9"/>
      <c r="D5" s="8" t="s">
        <v>169</v>
      </c>
      <c r="E5" s="10" t="s">
        <v>170</v>
      </c>
      <c r="F5" s="10"/>
      <c r="G5" s="10"/>
    </row>
    <row r="6" spans="1:7" ht="27" customHeight="1">
      <c r="A6" s="11" t="s">
        <v>171</v>
      </c>
      <c r="B6" s="12" t="s">
        <v>208</v>
      </c>
      <c r="C6" s="12"/>
      <c r="D6" s="11" t="s">
        <v>173</v>
      </c>
      <c r="E6" s="13" t="s">
        <v>209</v>
      </c>
      <c r="F6" s="13"/>
      <c r="G6" s="13"/>
    </row>
    <row r="7" spans="1:7" ht="30" customHeight="1">
      <c r="A7" s="11" t="s">
        <v>175</v>
      </c>
      <c r="B7" s="14" t="s">
        <v>176</v>
      </c>
      <c r="C7" s="14"/>
      <c r="D7" s="15">
        <v>82915.6</v>
      </c>
      <c r="E7" s="15"/>
      <c r="F7" s="15"/>
      <c r="G7" s="15"/>
    </row>
    <row r="8" spans="1:7" ht="30" customHeight="1">
      <c r="A8" s="11"/>
      <c r="B8" s="16" t="s">
        <v>177</v>
      </c>
      <c r="C8" s="16"/>
      <c r="D8" s="15">
        <v>80313.11</v>
      </c>
      <c r="E8" s="15"/>
      <c r="F8" s="15"/>
      <c r="G8" s="15"/>
    </row>
    <row r="9" spans="1:7" ht="30" customHeight="1">
      <c r="A9" s="11"/>
      <c r="B9" s="14" t="s">
        <v>178</v>
      </c>
      <c r="C9" s="14"/>
      <c r="D9" s="15">
        <v>2602.49</v>
      </c>
      <c r="E9" s="15"/>
      <c r="F9" s="15"/>
      <c r="G9" s="15"/>
    </row>
    <row r="10" spans="1:7" ht="30" customHeight="1">
      <c r="A10" s="11"/>
      <c r="B10" s="14" t="s">
        <v>179</v>
      </c>
      <c r="C10" s="14"/>
      <c r="D10" s="17" t="s">
        <v>180</v>
      </c>
      <c r="E10" s="17"/>
      <c r="F10" s="17"/>
      <c r="G10" s="17"/>
    </row>
    <row r="11" spans="1:7" ht="57.75" customHeight="1">
      <c r="A11" s="6" t="s">
        <v>181</v>
      </c>
      <c r="B11" s="16" t="s">
        <v>182</v>
      </c>
      <c r="C11" s="16"/>
      <c r="D11" s="16"/>
      <c r="E11" s="16"/>
      <c r="F11" s="16"/>
      <c r="G11" s="16"/>
    </row>
    <row r="12" spans="1:7" ht="27" customHeight="1">
      <c r="A12" s="6" t="s">
        <v>183</v>
      </c>
      <c r="B12" s="6" t="s">
        <v>184</v>
      </c>
      <c r="C12" s="6" t="s">
        <v>185</v>
      </c>
      <c r="D12" s="6" t="s">
        <v>186</v>
      </c>
      <c r="E12" s="18" t="s">
        <v>187</v>
      </c>
      <c r="F12" s="18"/>
      <c r="G12" s="18"/>
    </row>
    <row r="13" spans="1:9" ht="39.75" customHeight="1">
      <c r="A13" s="6"/>
      <c r="B13" s="29" t="s">
        <v>188</v>
      </c>
      <c r="C13" s="29" t="s">
        <v>189</v>
      </c>
      <c r="D13" s="20" t="s">
        <v>190</v>
      </c>
      <c r="E13" s="21" t="s">
        <v>210</v>
      </c>
      <c r="F13" s="22"/>
      <c r="G13" s="23"/>
      <c r="I13" s="31"/>
    </row>
    <row r="14" spans="1:7" ht="39.75" customHeight="1">
      <c r="A14" s="6"/>
      <c r="B14" s="30"/>
      <c r="C14" s="29" t="s">
        <v>192</v>
      </c>
      <c r="D14" s="20" t="s">
        <v>193</v>
      </c>
      <c r="E14" s="24">
        <v>1</v>
      </c>
      <c r="F14" s="24"/>
      <c r="G14" s="24"/>
    </row>
    <row r="15" spans="1:7" ht="39.75" customHeight="1">
      <c r="A15" s="6"/>
      <c r="B15" s="30"/>
      <c r="C15" s="29"/>
      <c r="D15" s="20" t="s">
        <v>194</v>
      </c>
      <c r="E15" s="25">
        <v>1</v>
      </c>
      <c r="F15" s="25"/>
      <c r="G15" s="25"/>
    </row>
    <row r="16" spans="1:7" ht="39.75" customHeight="1">
      <c r="A16" s="6"/>
      <c r="B16" s="30"/>
      <c r="C16" s="29" t="s">
        <v>195</v>
      </c>
      <c r="D16" s="20" t="s">
        <v>196</v>
      </c>
      <c r="E16" s="25">
        <v>1</v>
      </c>
      <c r="F16" s="25"/>
      <c r="G16" s="25"/>
    </row>
    <row r="17" spans="1:7" ht="39.75" customHeight="1">
      <c r="A17" s="6"/>
      <c r="B17" s="29" t="s">
        <v>197</v>
      </c>
      <c r="C17" s="29" t="s">
        <v>211</v>
      </c>
      <c r="D17" s="20" t="s">
        <v>199</v>
      </c>
      <c r="E17" s="26" t="s">
        <v>200</v>
      </c>
      <c r="F17" s="26"/>
      <c r="G17" s="26"/>
    </row>
    <row r="18" spans="1:7" ht="39.75" customHeight="1">
      <c r="A18" s="6"/>
      <c r="B18" s="29" t="s">
        <v>201</v>
      </c>
      <c r="C18" s="29" t="s">
        <v>202</v>
      </c>
      <c r="D18" s="20" t="s">
        <v>203</v>
      </c>
      <c r="E18" s="27" t="s">
        <v>204</v>
      </c>
      <c r="F18" s="27"/>
      <c r="G18" s="27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9048611111111111" right="0.7086614173228347" top="0.7480314960629921" bottom="0.7480314960629921" header="0.31496062992125984" footer="0.31496062992125984"/>
  <pageSetup fitToHeight="1" fitToWidth="1" horizontalDpi="600" verticalDpi="600" orientation="portrait" paperSize="9" scale="9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A2" sqref="A2:G2"/>
    </sheetView>
  </sheetViews>
  <sheetFormatPr defaultColWidth="9.00390625" defaultRowHeight="13.5"/>
  <cols>
    <col min="1" max="1" width="21.25390625" style="0" customWidth="1"/>
    <col min="2" max="2" width="11.625" style="0" customWidth="1"/>
    <col min="3" max="3" width="16.25390625" style="0" customWidth="1"/>
    <col min="4" max="4" width="21.25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2.5" customHeight="1">
      <c r="A2" s="3" t="s">
        <v>163</v>
      </c>
      <c r="B2" s="3"/>
      <c r="C2" s="3"/>
      <c r="D2" s="3"/>
      <c r="E2" s="3"/>
      <c r="F2" s="3"/>
      <c r="G2" s="3"/>
    </row>
    <row r="3" spans="1:7" ht="21" customHeight="1">
      <c r="A3" s="4" t="s">
        <v>164</v>
      </c>
      <c r="B3" s="4"/>
      <c r="C3" s="4"/>
      <c r="D3" s="4"/>
      <c r="E3" s="4"/>
      <c r="F3" s="5"/>
      <c r="G3" s="5"/>
    </row>
    <row r="4" spans="1:7" ht="27" customHeight="1">
      <c r="A4" s="6" t="s">
        <v>165</v>
      </c>
      <c r="B4" s="7" t="s">
        <v>207</v>
      </c>
      <c r="C4" s="7"/>
      <c r="D4" s="7"/>
      <c r="E4" s="7"/>
      <c r="F4" s="7"/>
      <c r="G4" s="7"/>
    </row>
    <row r="5" spans="1:7" ht="27" customHeight="1">
      <c r="A5" s="8" t="s">
        <v>167</v>
      </c>
      <c r="B5" s="9" t="s">
        <v>168</v>
      </c>
      <c r="C5" s="9"/>
      <c r="D5" s="8" t="s">
        <v>169</v>
      </c>
      <c r="E5" s="10" t="s">
        <v>170</v>
      </c>
      <c r="F5" s="10"/>
      <c r="G5" s="10"/>
    </row>
    <row r="6" spans="1:7" ht="27" customHeight="1">
      <c r="A6" s="11" t="s">
        <v>171</v>
      </c>
      <c r="B6" s="12" t="s">
        <v>212</v>
      </c>
      <c r="C6" s="12"/>
      <c r="D6" s="11" t="s">
        <v>173</v>
      </c>
      <c r="E6" s="13" t="s">
        <v>213</v>
      </c>
      <c r="F6" s="13"/>
      <c r="G6" s="13"/>
    </row>
    <row r="7" spans="1:7" ht="30" customHeight="1">
      <c r="A7" s="11" t="s">
        <v>175</v>
      </c>
      <c r="B7" s="14" t="s">
        <v>176</v>
      </c>
      <c r="C7" s="14"/>
      <c r="D7" s="15">
        <v>22992.83</v>
      </c>
      <c r="E7" s="15"/>
      <c r="F7" s="15"/>
      <c r="G7" s="15"/>
    </row>
    <row r="8" spans="1:7" ht="30" customHeight="1">
      <c r="A8" s="11"/>
      <c r="B8" s="16" t="s">
        <v>177</v>
      </c>
      <c r="C8" s="16"/>
      <c r="D8" s="15">
        <v>21869.79</v>
      </c>
      <c r="E8" s="15"/>
      <c r="F8" s="15"/>
      <c r="G8" s="15"/>
    </row>
    <row r="9" spans="1:7" ht="30" customHeight="1">
      <c r="A9" s="11"/>
      <c r="B9" s="14" t="s">
        <v>178</v>
      </c>
      <c r="C9" s="14"/>
      <c r="D9" s="15">
        <v>1123.04</v>
      </c>
      <c r="E9" s="15"/>
      <c r="F9" s="15"/>
      <c r="G9" s="15"/>
    </row>
    <row r="10" spans="1:7" ht="30" customHeight="1">
      <c r="A10" s="11"/>
      <c r="B10" s="14" t="s">
        <v>179</v>
      </c>
      <c r="C10" s="14"/>
      <c r="D10" s="17" t="s">
        <v>180</v>
      </c>
      <c r="E10" s="17"/>
      <c r="F10" s="17"/>
      <c r="G10" s="17"/>
    </row>
    <row r="11" spans="1:7" ht="57.75" customHeight="1">
      <c r="A11" s="6" t="s">
        <v>214</v>
      </c>
      <c r="B11" s="16" t="s">
        <v>182</v>
      </c>
      <c r="C11" s="16"/>
      <c r="D11" s="16"/>
      <c r="E11" s="16"/>
      <c r="F11" s="16"/>
      <c r="G11" s="16"/>
    </row>
    <row r="12" spans="1:7" ht="27" customHeight="1">
      <c r="A12" s="6" t="s">
        <v>183</v>
      </c>
      <c r="B12" s="6" t="s">
        <v>184</v>
      </c>
      <c r="C12" s="6" t="s">
        <v>185</v>
      </c>
      <c r="D12" s="6" t="s">
        <v>186</v>
      </c>
      <c r="E12" s="18" t="s">
        <v>187</v>
      </c>
      <c r="F12" s="18"/>
      <c r="G12" s="18"/>
    </row>
    <row r="13" spans="1:7" ht="39.75" customHeight="1">
      <c r="A13" s="6"/>
      <c r="B13" s="12" t="s">
        <v>215</v>
      </c>
      <c r="C13" s="19" t="s">
        <v>189</v>
      </c>
      <c r="D13" s="20" t="s">
        <v>190</v>
      </c>
      <c r="E13" s="21" t="s">
        <v>216</v>
      </c>
      <c r="F13" s="22"/>
      <c r="G13" s="23"/>
    </row>
    <row r="14" spans="1:7" ht="39.75" customHeight="1">
      <c r="A14" s="6"/>
      <c r="B14" s="12"/>
      <c r="C14" s="19" t="s">
        <v>192</v>
      </c>
      <c r="D14" s="20" t="s">
        <v>193</v>
      </c>
      <c r="E14" s="24">
        <v>1</v>
      </c>
      <c r="F14" s="24"/>
      <c r="G14" s="24"/>
    </row>
    <row r="15" spans="1:7" ht="39.75" customHeight="1">
      <c r="A15" s="6"/>
      <c r="B15" s="12"/>
      <c r="C15" s="19"/>
      <c r="D15" s="20" t="s">
        <v>194</v>
      </c>
      <c r="E15" s="25">
        <v>1</v>
      </c>
      <c r="F15" s="25"/>
      <c r="G15" s="25"/>
    </row>
    <row r="16" spans="1:7" ht="39.75" customHeight="1">
      <c r="A16" s="6"/>
      <c r="B16" s="12"/>
      <c r="C16" s="19" t="s">
        <v>195</v>
      </c>
      <c r="D16" s="20" t="s">
        <v>196</v>
      </c>
      <c r="E16" s="25">
        <v>1</v>
      </c>
      <c r="F16" s="25"/>
      <c r="G16" s="25"/>
    </row>
    <row r="17" spans="1:7" ht="39.75" customHeight="1">
      <c r="A17" s="6"/>
      <c r="B17" s="12" t="s">
        <v>197</v>
      </c>
      <c r="C17" s="19" t="s">
        <v>198</v>
      </c>
      <c r="D17" s="20" t="s">
        <v>199</v>
      </c>
      <c r="E17" s="26" t="s">
        <v>200</v>
      </c>
      <c r="F17" s="26"/>
      <c r="G17" s="26"/>
    </row>
    <row r="18" spans="1:7" ht="39.75" customHeight="1">
      <c r="A18" s="6"/>
      <c r="B18" s="12" t="s">
        <v>201</v>
      </c>
      <c r="C18" s="19" t="s">
        <v>217</v>
      </c>
      <c r="D18" s="20" t="s">
        <v>203</v>
      </c>
      <c r="E18" s="27" t="s">
        <v>204</v>
      </c>
      <c r="F18" s="27"/>
      <c r="G18" s="27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9048611111111111" right="0.7086614173228347" top="0.7480314960629921" bottom="0.7480314960629921" header="0.31496062992125984" footer="0.31496062992125984"/>
  <pageSetup fitToHeight="1" fitToWidth="1"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A2" sqref="A2:G2"/>
    </sheetView>
  </sheetViews>
  <sheetFormatPr defaultColWidth="9.00390625" defaultRowHeight="13.5"/>
  <cols>
    <col min="1" max="1" width="21.25390625" style="0" customWidth="1"/>
    <col min="2" max="2" width="11.625" style="0" customWidth="1"/>
    <col min="3" max="3" width="16.25390625" style="0" customWidth="1"/>
    <col min="4" max="4" width="21.25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2.5" customHeight="1">
      <c r="A2" s="3" t="s">
        <v>163</v>
      </c>
      <c r="B2" s="3"/>
      <c r="C2" s="3"/>
      <c r="D2" s="3"/>
      <c r="E2" s="3"/>
      <c r="F2" s="3"/>
      <c r="G2" s="3"/>
    </row>
    <row r="3" spans="1:7" ht="21" customHeight="1">
      <c r="A3" s="4" t="s">
        <v>164</v>
      </c>
      <c r="B3" s="4"/>
      <c r="C3" s="4"/>
      <c r="D3" s="4"/>
      <c r="E3" s="4"/>
      <c r="F3" s="5"/>
      <c r="G3" s="5"/>
    </row>
    <row r="4" spans="1:7" ht="27" customHeight="1">
      <c r="A4" s="6" t="s">
        <v>165</v>
      </c>
      <c r="B4" s="7" t="s">
        <v>207</v>
      </c>
      <c r="C4" s="7"/>
      <c r="D4" s="7"/>
      <c r="E4" s="7"/>
      <c r="F4" s="7"/>
      <c r="G4" s="7"/>
    </row>
    <row r="5" spans="1:7" ht="27" customHeight="1">
      <c r="A5" s="8" t="s">
        <v>167</v>
      </c>
      <c r="B5" s="9" t="s">
        <v>168</v>
      </c>
      <c r="C5" s="9"/>
      <c r="D5" s="8" t="s">
        <v>169</v>
      </c>
      <c r="E5" s="10" t="s">
        <v>170</v>
      </c>
      <c r="F5" s="10"/>
      <c r="G5" s="10"/>
    </row>
    <row r="6" spans="1:7" ht="27" customHeight="1">
      <c r="A6" s="11" t="s">
        <v>171</v>
      </c>
      <c r="B6" s="12" t="s">
        <v>218</v>
      </c>
      <c r="C6" s="12"/>
      <c r="D6" s="11" t="s">
        <v>173</v>
      </c>
      <c r="E6" s="13" t="s">
        <v>219</v>
      </c>
      <c r="F6" s="13"/>
      <c r="G6" s="13"/>
    </row>
    <row r="7" spans="1:7" ht="30" customHeight="1">
      <c r="A7" s="11" t="s">
        <v>175</v>
      </c>
      <c r="B7" s="14" t="s">
        <v>176</v>
      </c>
      <c r="C7" s="14"/>
      <c r="D7" s="15">
        <v>34821.69</v>
      </c>
      <c r="E7" s="15"/>
      <c r="F7" s="15"/>
      <c r="G7" s="15"/>
    </row>
    <row r="8" spans="1:7" ht="30" customHeight="1">
      <c r="A8" s="11"/>
      <c r="B8" s="16" t="s">
        <v>177</v>
      </c>
      <c r="C8" s="16"/>
      <c r="D8" s="15">
        <v>33392.700000000004</v>
      </c>
      <c r="E8" s="15"/>
      <c r="F8" s="15"/>
      <c r="G8" s="15"/>
    </row>
    <row r="9" spans="1:7" ht="30" customHeight="1">
      <c r="A9" s="11"/>
      <c r="B9" s="14" t="s">
        <v>178</v>
      </c>
      <c r="C9" s="14"/>
      <c r="D9" s="15">
        <v>1428.9899999999998</v>
      </c>
      <c r="E9" s="15"/>
      <c r="F9" s="15"/>
      <c r="G9" s="15"/>
    </row>
    <row r="10" spans="1:7" ht="30" customHeight="1">
      <c r="A10" s="11"/>
      <c r="B10" s="14" t="s">
        <v>179</v>
      </c>
      <c r="C10" s="14"/>
      <c r="D10" s="17" t="s">
        <v>180</v>
      </c>
      <c r="E10" s="17"/>
      <c r="F10" s="17"/>
      <c r="G10" s="17"/>
    </row>
    <row r="11" spans="1:7" ht="57.75" customHeight="1">
      <c r="A11" s="6" t="s">
        <v>214</v>
      </c>
      <c r="B11" s="16" t="s">
        <v>182</v>
      </c>
      <c r="C11" s="16"/>
      <c r="D11" s="16"/>
      <c r="E11" s="16"/>
      <c r="F11" s="16"/>
      <c r="G11" s="16"/>
    </row>
    <row r="12" spans="1:7" ht="27" customHeight="1">
      <c r="A12" s="6" t="s">
        <v>183</v>
      </c>
      <c r="B12" s="6" t="s">
        <v>184</v>
      </c>
      <c r="C12" s="6" t="s">
        <v>185</v>
      </c>
      <c r="D12" s="6" t="s">
        <v>186</v>
      </c>
      <c r="E12" s="18" t="s">
        <v>187</v>
      </c>
      <c r="F12" s="18"/>
      <c r="G12" s="18"/>
    </row>
    <row r="13" spans="1:7" ht="39.75" customHeight="1">
      <c r="A13" s="6"/>
      <c r="B13" s="12" t="s">
        <v>215</v>
      </c>
      <c r="C13" s="19" t="s">
        <v>189</v>
      </c>
      <c r="D13" s="20" t="s">
        <v>190</v>
      </c>
      <c r="E13" s="21" t="s">
        <v>220</v>
      </c>
      <c r="F13" s="22"/>
      <c r="G13" s="23"/>
    </row>
    <row r="14" spans="1:7" ht="39.75" customHeight="1">
      <c r="A14" s="6"/>
      <c r="B14" s="12"/>
      <c r="C14" s="19" t="s">
        <v>192</v>
      </c>
      <c r="D14" s="20" t="s">
        <v>193</v>
      </c>
      <c r="E14" s="24">
        <v>1</v>
      </c>
      <c r="F14" s="24"/>
      <c r="G14" s="24"/>
    </row>
    <row r="15" spans="1:7" ht="39.75" customHeight="1">
      <c r="A15" s="6"/>
      <c r="B15" s="12"/>
      <c r="C15" s="19"/>
      <c r="D15" s="20" t="s">
        <v>194</v>
      </c>
      <c r="E15" s="25">
        <v>1</v>
      </c>
      <c r="F15" s="25"/>
      <c r="G15" s="25"/>
    </row>
    <row r="16" spans="1:7" ht="39.75" customHeight="1">
      <c r="A16" s="6"/>
      <c r="B16" s="12"/>
      <c r="C16" s="19" t="s">
        <v>195</v>
      </c>
      <c r="D16" s="20" t="s">
        <v>196</v>
      </c>
      <c r="E16" s="25">
        <v>1</v>
      </c>
      <c r="F16" s="25"/>
      <c r="G16" s="25"/>
    </row>
    <row r="17" spans="1:7" ht="39.75" customHeight="1">
      <c r="A17" s="6"/>
      <c r="B17" s="12" t="s">
        <v>197</v>
      </c>
      <c r="C17" s="19" t="s">
        <v>198</v>
      </c>
      <c r="D17" s="20" t="s">
        <v>199</v>
      </c>
      <c r="E17" s="26" t="s">
        <v>200</v>
      </c>
      <c r="F17" s="26"/>
      <c r="G17" s="26"/>
    </row>
    <row r="18" spans="1:7" ht="39.75" customHeight="1">
      <c r="A18" s="6"/>
      <c r="B18" s="12" t="s">
        <v>201</v>
      </c>
      <c r="C18" s="19" t="s">
        <v>217</v>
      </c>
      <c r="D18" s="20" t="s">
        <v>203</v>
      </c>
      <c r="E18" s="27" t="s">
        <v>204</v>
      </c>
      <c r="F18" s="27"/>
      <c r="G18" s="27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A2" sqref="A2:G2"/>
    </sheetView>
  </sheetViews>
  <sheetFormatPr defaultColWidth="9.00390625" defaultRowHeight="13.5"/>
  <cols>
    <col min="1" max="1" width="21.25390625" style="0" customWidth="1"/>
    <col min="2" max="2" width="11.625" style="0" customWidth="1"/>
    <col min="3" max="3" width="16.25390625" style="0" customWidth="1"/>
    <col min="4" max="4" width="21.25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2.5" customHeight="1">
      <c r="A2" s="3" t="s">
        <v>163</v>
      </c>
      <c r="B2" s="3"/>
      <c r="C2" s="3"/>
      <c r="D2" s="3"/>
      <c r="E2" s="3"/>
      <c r="F2" s="3"/>
      <c r="G2" s="3"/>
    </row>
    <row r="3" spans="1:7" ht="21" customHeight="1">
      <c r="A3" s="4" t="s">
        <v>164</v>
      </c>
      <c r="B3" s="4"/>
      <c r="C3" s="4"/>
      <c r="D3" s="4"/>
      <c r="E3" s="4"/>
      <c r="F3" s="5"/>
      <c r="G3" s="5"/>
    </row>
    <row r="4" spans="1:7" ht="27" customHeight="1">
      <c r="A4" s="6" t="s">
        <v>165</v>
      </c>
      <c r="B4" s="7" t="s">
        <v>207</v>
      </c>
      <c r="C4" s="7"/>
      <c r="D4" s="7"/>
      <c r="E4" s="7"/>
      <c r="F4" s="7"/>
      <c r="G4" s="7"/>
    </row>
    <row r="5" spans="1:7" ht="27" customHeight="1">
      <c r="A5" s="8" t="s">
        <v>167</v>
      </c>
      <c r="B5" s="9" t="s">
        <v>168</v>
      </c>
      <c r="C5" s="9"/>
      <c r="D5" s="8" t="s">
        <v>169</v>
      </c>
      <c r="E5" s="10" t="s">
        <v>170</v>
      </c>
      <c r="F5" s="10"/>
      <c r="G5" s="10"/>
    </row>
    <row r="6" spans="1:7" ht="27" customHeight="1">
      <c r="A6" s="11" t="s">
        <v>171</v>
      </c>
      <c r="B6" s="12" t="s">
        <v>221</v>
      </c>
      <c r="C6" s="12"/>
      <c r="D6" s="11" t="s">
        <v>173</v>
      </c>
      <c r="E6" s="13" t="s">
        <v>222</v>
      </c>
      <c r="F6" s="13"/>
      <c r="G6" s="13"/>
    </row>
    <row r="7" spans="1:7" ht="30" customHeight="1">
      <c r="A7" s="11" t="s">
        <v>175</v>
      </c>
      <c r="B7" s="14" t="s">
        <v>176</v>
      </c>
      <c r="C7" s="14"/>
      <c r="D7" s="15">
        <v>15077.56</v>
      </c>
      <c r="E7" s="15"/>
      <c r="F7" s="15"/>
      <c r="G7" s="15"/>
    </row>
    <row r="8" spans="1:7" ht="30" customHeight="1">
      <c r="A8" s="11"/>
      <c r="B8" s="16" t="s">
        <v>177</v>
      </c>
      <c r="C8" s="16"/>
      <c r="D8" s="15">
        <v>14395.09</v>
      </c>
      <c r="E8" s="15"/>
      <c r="F8" s="15"/>
      <c r="G8" s="15"/>
    </row>
    <row r="9" spans="1:7" ht="30" customHeight="1">
      <c r="A9" s="11"/>
      <c r="B9" s="14" t="s">
        <v>178</v>
      </c>
      <c r="C9" s="14"/>
      <c r="D9" s="15">
        <v>682.47</v>
      </c>
      <c r="E9" s="15"/>
      <c r="F9" s="15"/>
      <c r="G9" s="15"/>
    </row>
    <row r="10" spans="1:7" ht="30" customHeight="1">
      <c r="A10" s="11"/>
      <c r="B10" s="14" t="s">
        <v>179</v>
      </c>
      <c r="C10" s="14"/>
      <c r="D10" s="17" t="s">
        <v>180</v>
      </c>
      <c r="E10" s="17"/>
      <c r="F10" s="17"/>
      <c r="G10" s="17"/>
    </row>
    <row r="11" spans="1:7" ht="57.75" customHeight="1">
      <c r="A11" s="6" t="s">
        <v>214</v>
      </c>
      <c r="B11" s="16" t="s">
        <v>182</v>
      </c>
      <c r="C11" s="16"/>
      <c r="D11" s="16"/>
      <c r="E11" s="16"/>
      <c r="F11" s="16"/>
      <c r="G11" s="16"/>
    </row>
    <row r="12" spans="1:7" ht="27" customHeight="1">
      <c r="A12" s="6" t="s">
        <v>183</v>
      </c>
      <c r="B12" s="6" t="s">
        <v>184</v>
      </c>
      <c r="C12" s="6" t="s">
        <v>185</v>
      </c>
      <c r="D12" s="6" t="s">
        <v>186</v>
      </c>
      <c r="E12" s="18" t="s">
        <v>187</v>
      </c>
      <c r="F12" s="18"/>
      <c r="G12" s="18"/>
    </row>
    <row r="13" spans="1:7" ht="39.75" customHeight="1">
      <c r="A13" s="6"/>
      <c r="B13" s="12" t="s">
        <v>215</v>
      </c>
      <c r="C13" s="19" t="s">
        <v>189</v>
      </c>
      <c r="D13" s="20" t="s">
        <v>190</v>
      </c>
      <c r="E13" s="21" t="s">
        <v>223</v>
      </c>
      <c r="F13" s="22"/>
      <c r="G13" s="23"/>
    </row>
    <row r="14" spans="1:7" ht="39.75" customHeight="1">
      <c r="A14" s="6"/>
      <c r="B14" s="12"/>
      <c r="C14" s="19" t="s">
        <v>192</v>
      </c>
      <c r="D14" s="20" t="s">
        <v>193</v>
      </c>
      <c r="E14" s="24">
        <v>1</v>
      </c>
      <c r="F14" s="24"/>
      <c r="G14" s="24"/>
    </row>
    <row r="15" spans="1:7" ht="39.75" customHeight="1">
      <c r="A15" s="6"/>
      <c r="B15" s="12"/>
      <c r="C15" s="19"/>
      <c r="D15" s="20" t="s">
        <v>194</v>
      </c>
      <c r="E15" s="25">
        <v>1</v>
      </c>
      <c r="F15" s="25"/>
      <c r="G15" s="25"/>
    </row>
    <row r="16" spans="1:7" ht="39.75" customHeight="1">
      <c r="A16" s="6"/>
      <c r="B16" s="12"/>
      <c r="C16" s="19" t="s">
        <v>195</v>
      </c>
      <c r="D16" s="20" t="s">
        <v>196</v>
      </c>
      <c r="E16" s="25">
        <v>1</v>
      </c>
      <c r="F16" s="25"/>
      <c r="G16" s="25"/>
    </row>
    <row r="17" spans="1:7" ht="39.75" customHeight="1">
      <c r="A17" s="6"/>
      <c r="B17" s="12" t="s">
        <v>197</v>
      </c>
      <c r="C17" s="19" t="s">
        <v>198</v>
      </c>
      <c r="D17" s="20" t="s">
        <v>199</v>
      </c>
      <c r="E17" s="26" t="s">
        <v>200</v>
      </c>
      <c r="F17" s="26"/>
      <c r="G17" s="26"/>
    </row>
    <row r="18" spans="1:7" ht="39.75" customHeight="1">
      <c r="A18" s="6"/>
      <c r="B18" s="12" t="s">
        <v>201</v>
      </c>
      <c r="C18" s="19" t="s">
        <v>217</v>
      </c>
      <c r="D18" s="20" t="s">
        <v>203</v>
      </c>
      <c r="E18" s="27" t="s">
        <v>204</v>
      </c>
      <c r="F18" s="27"/>
      <c r="G18" s="27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杨韬</cp:lastModifiedBy>
  <cp:lastPrinted>2019-11-11T14:26:38Z</cp:lastPrinted>
  <dcterms:created xsi:type="dcterms:W3CDTF">2019-02-26T13:52:00Z</dcterms:created>
  <dcterms:modified xsi:type="dcterms:W3CDTF">2021-08-10T03:16:46Z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B04043DE14534D4B8B517EF0D78C4309</vt:lpwstr>
  </property>
  <property fmtid="{D5CDD505-2E9C-101B-9397-08002B2CF9AE}" pid="5" name="KSOReadingLayo">
    <vt:bool>false</vt:bool>
  </property>
</Properties>
</file>